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sarenasv\OneDrive - sdis.gov.co\Contrato 310 de 2019\Obligación 07. Indicadores\1. Febrero\Publicación 12-2018\Listos\"/>
    </mc:Choice>
  </mc:AlternateContent>
  <xr:revisionPtr revIDLastSave="101" documentId="11_60C7685988CB69A7E6061F92CE6E5D976E2D425C" xr6:coauthVersionLast="36" xr6:coauthVersionMax="36" xr10:uidLastSave="{84A995F0-F095-4F95-BDFB-51F0A72A9CB9}"/>
  <bookViews>
    <workbookView xWindow="0" yWindow="0" windowWidth="28800" windowHeight="12330" xr2:uid="{00000000-000D-0000-FFFF-FFFF00000000}"/>
  </bookViews>
  <sheets>
    <sheet name="Hoja1" sheetId="1" r:id="rId1"/>
  </sheets>
  <externalReferences>
    <externalReference r:id="rId2"/>
  </externalReferences>
  <definedNames>
    <definedName name="_xlnm._FilterDatabase" localSheetId="0" hidden="1">Hoja1!$A$11:$BY$18</definedName>
    <definedName name="ObjEstratégico">#REF!</definedName>
    <definedName name="periodicidad">#REF!</definedName>
    <definedName name="Procesos">#REF!</definedName>
    <definedName name="ProyectoInv">#REF!</definedName>
    <definedName name="Subsistema">#REF!</definedName>
    <definedName name="TipoInd">#REF!</definedName>
    <definedName name="TipoMet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W22" i="1" l="1"/>
  <c r="BT22" i="1"/>
  <c r="BW21" i="1"/>
  <c r="BX21" i="1" s="1"/>
  <c r="BT21" i="1"/>
  <c r="BX22" i="1"/>
  <c r="BN22" i="1"/>
  <c r="BN21" i="1"/>
  <c r="BT19" i="1" l="1"/>
  <c r="BU19" i="1" s="1"/>
  <c r="BW19" i="1" s="1"/>
  <c r="BX19" i="1" s="1"/>
  <c r="BW20" i="1"/>
  <c r="BX20" i="1" s="1"/>
  <c r="BT20" i="1"/>
  <c r="BN20" i="1"/>
  <c r="BJ20" i="1"/>
  <c r="BF20" i="1"/>
  <c r="BB20" i="1"/>
  <c r="AX20" i="1"/>
  <c r="AT20" i="1"/>
  <c r="AP20" i="1"/>
  <c r="AL20" i="1"/>
  <c r="AH20" i="1"/>
  <c r="AD20" i="1"/>
  <c r="Z20" i="1"/>
  <c r="V20" i="1"/>
  <c r="BN19" i="1"/>
  <c r="BB19" i="1"/>
  <c r="AP19" i="1"/>
  <c r="BR18" i="1" l="1"/>
  <c r="BT18" i="1" s="1"/>
  <c r="BW18" i="1"/>
  <c r="BN18" i="1"/>
  <c r="AX18" i="1"/>
  <c r="AP18" i="1"/>
  <c r="AH18" i="1"/>
  <c r="Z18" i="1"/>
  <c r="BN17" i="1"/>
  <c r="BR14" i="1"/>
  <c r="BT14" i="1" s="1"/>
  <c r="AD12" i="1"/>
  <c r="BW15" i="1"/>
  <c r="BT15" i="1"/>
  <c r="BM16" i="1"/>
  <c r="BN16" i="1" s="1"/>
  <c r="BL16" i="1"/>
  <c r="BS13" i="1"/>
  <c r="BR13" i="1"/>
  <c r="BT13" i="1" s="1"/>
  <c r="BS12" i="1"/>
  <c r="BJ12" i="1"/>
  <c r="BN12" i="1"/>
  <c r="BF18" i="1"/>
  <c r="BW17" i="1"/>
  <c r="BT17" i="1"/>
  <c r="BF17" i="1"/>
  <c r="AX17" i="1"/>
  <c r="AP17" i="1"/>
  <c r="AH17" i="1"/>
  <c r="Z17" i="1"/>
  <c r="BA16" i="1"/>
  <c r="BS16" i="1" s="1"/>
  <c r="AZ16" i="1"/>
  <c r="BR16" i="1" s="1"/>
  <c r="AP16" i="1"/>
  <c r="AD16" i="1"/>
  <c r="BU14" i="1"/>
  <c r="BW14" i="1" s="1"/>
  <c r="BF13" i="1"/>
  <c r="BB13" i="1"/>
  <c r="AX13" i="1"/>
  <c r="AT13" i="1"/>
  <c r="AP13" i="1"/>
  <c r="AL13" i="1"/>
  <c r="AH13" i="1"/>
  <c r="AD13" i="1"/>
  <c r="Z13" i="1"/>
  <c r="V13" i="1"/>
  <c r="BD12" i="1"/>
  <c r="BF12" i="1" s="1"/>
  <c r="AZ12" i="1"/>
  <c r="BB12" i="1" s="1"/>
  <c r="AV12" i="1"/>
  <c r="AX12" i="1" s="1"/>
  <c r="AT12" i="1"/>
  <c r="AN12" i="1"/>
  <c r="AP12" i="1" s="1"/>
  <c r="AJ12" i="1"/>
  <c r="AL12" i="1" s="1"/>
  <c r="AF12" i="1"/>
  <c r="AH12" i="1" s="1"/>
  <c r="X12" i="1"/>
  <c r="BO11" i="1"/>
  <c r="BN11" i="1"/>
  <c r="BM11" i="1"/>
  <c r="BL11" i="1"/>
  <c r="BK11" i="1"/>
  <c r="BJ11" i="1"/>
  <c r="BI11" i="1"/>
  <c r="BH11" i="1"/>
  <c r="BG11" i="1"/>
  <c r="BF11" i="1"/>
  <c r="BE11" i="1"/>
  <c r="BD11" i="1"/>
  <c r="BC11" i="1"/>
  <c r="BB11" i="1"/>
  <c r="BA11" i="1"/>
  <c r="AZ11" i="1"/>
  <c r="AY11" i="1"/>
  <c r="AX11" i="1"/>
  <c r="AW11" i="1"/>
  <c r="AV11" i="1"/>
  <c r="AU11"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 r="BW12" i="1"/>
  <c r="BW13" i="1"/>
  <c r="BB16" i="1" l="1"/>
  <c r="BR12" i="1"/>
  <c r="BT12" i="1" s="1"/>
  <c r="BT16" i="1"/>
  <c r="BU16" i="1" s="1"/>
  <c r="BW16" i="1" s="1"/>
  <c r="Z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Victor Hugo Aguilera Pineda</author>
  </authors>
  <commentList>
    <comment ref="BX20" authorId="0" shapeId="0" xr:uid="{B97F4F9C-8E27-4D28-B2CA-EC220D357DE1}">
      <text>
        <r>
          <rPr>
            <sz val="9"/>
            <color indexed="81"/>
            <rFont val="Tahoma"/>
            <family val="2"/>
          </rPr>
          <t>% de ejecución al corte.</t>
        </r>
      </text>
    </comment>
  </commentList>
</comments>
</file>

<file path=xl/sharedStrings.xml><?xml version="1.0" encoding="utf-8"?>
<sst xmlns="http://schemas.openxmlformats.org/spreadsheetml/2006/main" count="374" uniqueCount="289">
  <si>
    <t>PERIODO DEL SEGUIMIENTO:</t>
  </si>
  <si>
    <t>De</t>
  </si>
  <si>
    <t>Octubre</t>
  </si>
  <si>
    <t>A</t>
  </si>
  <si>
    <t>Diciembre</t>
  </si>
  <si>
    <t>INDICADORES DE GESTIÓN</t>
  </si>
  <si>
    <t>FORMULACIÓN DEL INDICADOR</t>
  </si>
  <si>
    <t>SEGUIMIENTO DEL INDICADOR</t>
  </si>
  <si>
    <t>CUADRO DE CONTROL 1: Seguimiento Indicadores según lo programado hasta el corte del informe</t>
  </si>
  <si>
    <t>CUADRO DE CONTROL 2: Seguimiento indicadores según meta anual programado</t>
  </si>
  <si>
    <t>Ubicación Estratégica</t>
  </si>
  <si>
    <t>Identificación general</t>
  </si>
  <si>
    <t>Características indicador</t>
  </si>
  <si>
    <t>Horizonte</t>
  </si>
  <si>
    <t>Enero</t>
  </si>
  <si>
    <t>Febrero</t>
  </si>
  <si>
    <t>Marzo</t>
  </si>
  <si>
    <t>Abril</t>
  </si>
  <si>
    <t>Mayo</t>
  </si>
  <si>
    <t>Junio</t>
  </si>
  <si>
    <t>Julio</t>
  </si>
  <si>
    <t>Agosto</t>
  </si>
  <si>
    <t>Septiembre</t>
  </si>
  <si>
    <t>Noviembre</t>
  </si>
  <si>
    <t>Proceso institucional</t>
  </si>
  <si>
    <t>Subsistema del SIG</t>
  </si>
  <si>
    <t>Proyecto de inversión</t>
  </si>
  <si>
    <t>Objetivo Estratégico al que aporta el Indicador</t>
  </si>
  <si>
    <t>Código del indicador</t>
  </si>
  <si>
    <t>Fecha de oficialización del indicador</t>
  </si>
  <si>
    <t>Nombre del indicador</t>
  </si>
  <si>
    <t>Objetivo del indicador</t>
  </si>
  <si>
    <t>Factor crítico de éxito</t>
  </si>
  <si>
    <t>Fórmula de cálculo</t>
  </si>
  <si>
    <t>Tipo de indicador</t>
  </si>
  <si>
    <t>Periodicidad del indicador</t>
  </si>
  <si>
    <t>Unidad de medida del indicador</t>
  </si>
  <si>
    <t>Fuente de datos</t>
  </si>
  <si>
    <t>Evidencia</t>
  </si>
  <si>
    <t>Línea base</t>
  </si>
  <si>
    <t>Unidad de medida de la línea base</t>
  </si>
  <si>
    <t>Meta anual del indicador</t>
  </si>
  <si>
    <t>Tipo de meta</t>
  </si>
  <si>
    <t>Análisis Anual</t>
  </si>
  <si>
    <t>Resultado del indicador acumulado</t>
  </si>
  <si>
    <t>Programado indicador acumulado</t>
  </si>
  <si>
    <t>% de avance acumulado</t>
  </si>
  <si>
    <t>Resultado del indicador Vigencia</t>
  </si>
  <si>
    <t>Meta anual del indicador Vigencia</t>
  </si>
  <si>
    <t>% de avance Vigencia</t>
  </si>
  <si>
    <t>Gestión de Bienes y Servicios</t>
  </si>
  <si>
    <t>Subsistema de Gestión Documental y Archivo</t>
  </si>
  <si>
    <t>No Aplica</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</si>
  <si>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</si>
  <si>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SIGA 1</t>
  </si>
  <si>
    <t>Circular 009 del 27/03/2018</t>
  </si>
  <si>
    <t>Seguimientos a la implementación de los lineamientos archivísticos de la entidad</t>
  </si>
  <si>
    <t>Realizar visitas de campo en las dependencias para evidenciar el estado de la implementación de los lineamientos archivísticos de la entidad</t>
  </si>
  <si>
    <t>Compromiso de los responsables de la gestión documental de la entidad según la resolución 1075 del 30 de junio de 2017</t>
  </si>
  <si>
    <t>Número de visitas de seguimiento realizadas a unidades operativas</t>
  </si>
  <si>
    <t>Eficacia</t>
  </si>
  <si>
    <t>Mensual</t>
  </si>
  <si>
    <t>Visitas de seguimiento realizadas a unidades operativas</t>
  </si>
  <si>
    <t>Informes de visitas de seguimiento realizadas a unidades operativas</t>
  </si>
  <si>
    <t>Informes de seguimiento a las Unidades Operativas</t>
  </si>
  <si>
    <t>NA</t>
  </si>
  <si>
    <t>SUMA</t>
  </si>
  <si>
    <t xml:space="preserve">Durante el mes de enero se llevó a cabo el proceso de planeación y elaboración del cronograma en conjunto con los referentes técnicos y locales. </t>
  </si>
  <si>
    <t>Durante el mes de febrero se realizaron visitas de seguimiento a 84 unidades operativas de la entidad distribuidas de la siguiente manera: 8 de la SLIS Barrios Unidos Teusaquillo, 6 pertenecientes al proyecto Bogotá Te Nutre, 8 de la SLIS Bosa, 8 de la SLIS Chapinero, 9 de la SLIS Engativá, 5 de la Sub. para la Infancia, 9 de la SLIS Kennedy, 8 de la SLIS Mártires, 8 de la SLIS San Cristóbal, 8 de la Sub. para la Adultez y 7 de la SLIS Usaquén.</t>
  </si>
  <si>
    <t>Durante el mes de marzo se realizaron visitas de seguimiento a 52 unidades operativas de la entidad distribuidas de la siguiente manera: 8 de la SLIS Fontibón, 2 de la SLIS Puente Aranda - Antonio Nariño, 8 de la SLIS Rafael Uribe Uribe, 8 de la SLIS Santa Fe - Candelaria, 4 de la SLIS Suba, 8 de la SLIS Usme,6 de la Sub. para la Juventud y 8 de la Sub. para la Vejez.</t>
  </si>
  <si>
    <t>Durante el mes de abril se realizaron 115 visitas de seguimiento a unidades operativas de la entidad distribuidas de la siguiente manera: 1 de la SLIS Fontibón, 8 de la SLIS Bosa, 8 de la SLIS Barrios Unidos - Teusaquillo, 8 de la SLIS Chapinero, 8 de la SLIS Ciudad Bolívar, 10 de la SLIS Engativá, 9 de la SLIS Tunjuelito, 9 de la SLIS Kennedy, 8 de la SLIS Mártires, 8 de la SLIS San Cristóbal, 4 de la SLIS Usaquén, 4 de la Sub. para la Vejez, 8 de la Sub. para la Adultez, 8 de la Sub. para la Infancia, 5 de Proyecto por una ciudad incluyente y sin barreras y 9 de ENLACE SOCIAL.</t>
  </si>
  <si>
    <t>Durante el mes de mayo se realizaron 42 visitas de seguimiento a unidades operativas de la entidad distribuidas de la siguiente manera: 1 de la SLIS Ciudad Bolívar, 5 de la SLIS Fontibón, 1 de la SLIS Kennedy, 1 de la SLIS Mártires, 8 de la SLIS Rafael Uribe Uribe, 8 de la SLIS Santa Fe - Candelaria, 7 de la SLIS Suba, 11 de la SLIS Usme y 4 de la Subdirección para la vejez.</t>
  </si>
  <si>
    <t>Durante el mes de junio se realizaron 75 visitas de seguimiento a unidades operativas de la entidad distribuidas de la siguiente manera: 5 de la Subdirección Identificación, Caracterización e Integración, 8 de la SLIS Barrios Unidos - Teusaquillo, 7 de la SLIS Bosa, 8 de la SLIS Chapinero, 1 de la SLIS Ciudad Bolívar, 9 dela SLIS Engativá, 8 de la SLIS Mártires, 8 de la SLIS San Cristóbal, 1 dela SLIS Santafé - Candelaria, 1 de la SLIS Suba, 3 de la SLIS Usaquén, 8 de la Subdirección para la Adultez y 8 de la Subdirección para la Infancia</t>
  </si>
  <si>
    <t>Durante el mes de julio se realizaron 47 visitas de seguimiento a unidades operativas de la entidad distribuidas de la siguiente manera: 8 de la SLIS Ciudad Bolívar, 8 de la SLIS Fontibón, 9 de la SLIS Rafael Uribe Uribe, 9 de la SLIS Santafé - Candelaria, 4 de la SLIS Suba y 9 de la SLIS Usme.
Al respecto no se logró alcanzar la cantidad de visitas programadas debido a que fueron asignadas múltiples labores adicionales a los referentes documentales por parte de los jefes directos.</t>
  </si>
  <si>
    <t>Durante el mes de agosto se realizaron 103 visitas de seguimiento a unidades operativas de la entidad distribuidas de la siguiente manera: 8 de la SLIS Barrios Unidos Teusaquillo, 4 de la SLIS Bosa, 6 de la SLIS Chapinero, 1 de la SLIS Ciudad Bolívar, 8 de la SLIS Engativá, 8 de la SLIS Kennedy, 7 de la SLIS Mártires, 8 de la SLIS Puente Aranda - Antonio Nariño, 9 de la SLIS San Cristóbal, 10 de la SLIS Tunjuelito, 6 de la SLIS Usaquén, 1 de la SLIS Usme, 8 de la Sub. para la Adultez, 8 de la Sub. para la infancia y 11 de la Sub. para la Vejez.
Al respecto, se están tomando medidas para cumplir con las visitas de seguimiento que no fueron posibles en meses anteriores.</t>
  </si>
  <si>
    <t xml:space="preserve">Con base en los compromiso establecidos, los responsables de la gestión documental de la entidad lograron realizaron visitas, seguimientos, evaluación y generaron informes relativos al nivel de implementación de los lineamientos archivísticos, en busca de alcanzar mayor apropiación de las operaciones, actividades y quehaceres del SIGA, para lograrlo se realizaron, de 898 programadas, visitas de campo a dependencias e informes que evidencian el estado del arte, realizándose recomendaciones, subgerencias y se prestó apoyo para mejorar, en estos términos se dio cumplimiento a la meta. </t>
  </si>
  <si>
    <t>SIGA 2</t>
  </si>
  <si>
    <t>Socializaciones de los lineamientos archivísticos de la entidad</t>
  </si>
  <si>
    <t>Socializar los lineamientos archivísticos a los responsables de la gestión documental de la entidad según la resolución 1075 del 30 de junio de 2017</t>
  </si>
  <si>
    <t>Permanencia del personal asignado como responsable de la gestión documental de la entidad según la resolución 1075 del 30 de junio de 2017</t>
  </si>
  <si>
    <t>Número de Mesas operativas del SIGA realizadas</t>
  </si>
  <si>
    <t>Eficiencia</t>
  </si>
  <si>
    <t>Mesas operativas del SIGA</t>
  </si>
  <si>
    <t>Actas de reunión de las Mesas Operativas</t>
  </si>
  <si>
    <t>Actas y planillas de asistencia de las Mesas Operativas del SIGA realizadas</t>
  </si>
  <si>
    <t>Se llevó a cabo la primera Mesa Operativa SIGA del año el día 31 de enero de 2018 en la cual se socializó el Sistema de Gestión Documental, el Protocolo   para   la   gestión   estandarizada   en   la   elaboración   de Comunicaciones Oficiales, el Instructivo para  la  Conformación,  organización  y  administración  de Expedientes Contractuales y el Proyecto Subdirección para la Vejez. Todo lo anterior con el fin de mantener un único canal de comunicación con los referentes y minimizar cualquier riesgo de malinterpretación de la información o falta de claridad en la misma.</t>
  </si>
  <si>
    <t>Se llevó a cabo la reunión de la Mesa Operativa SIGA el 28 de febrero de 2018 en la cual se socializaron los servicios sociales que presta la entidad para la primera infancia, infancia y adolescencia, aprovechando el tema para sensibilizar a los asistentes por medios audiovisuales de la importancia de la gestión documental. Todo lo anterior con el fin de mantener un único canal de comunicación con los referentes y minimizar cualquier riesgo de malinterpretación de la información o falta de claridad en la misma.</t>
  </si>
  <si>
    <t>Se llevó a cabo la reunión de la Mesa Operativa SIGA el 21 de marzo de 2018 en la cual se presentó el cronograma de Transferencias Documentales, el Plan de Trabajo de entrega de informes de las visitas de seguimiento, se dio claridad en el tema de la organización de contratos de Supervisión, se atendieron los temas de interés y se establecieron los compromisos pertinentes. Todo lo anterior con el fin de mantener un único canal de comunicación con los referentes y minimizar cualquier riesgo de malinterpretación de la información o falta de claridad en la misma.</t>
  </si>
  <si>
    <t>Se llevó a cabo la reunión de la Mesa Operativa SIGA el 25 de abril de 2018 en la cual se socializó la Ley 1712  del  2014  Ley  de  Transparencia  y  Acceso  a  la  Información,  Plan  de Anticorrupción y de Atención al Ciudadano, Mapa de Riesgos de Corrupción y el Sistema Integrado de Gestión. Todo lo anterior con el fin de mantener un único canal de comunicación con los referentes y minimizar cualquier riesgo de malinterpretación de la información o falta de claridad en la misma.</t>
  </si>
  <si>
    <t>Se llevó a cabo la reunión de la Mesa Operativa SIGA el 29 de mayo de 2018 en la cual se socializaron las dudas de los referentes y las respuestas cada una de ellas, la actualización del instructivo para la conformación, organización, y administración de expedientes de historias sociales, la campaña de sensibilización de gestión documental y el sistema integrado de conservación. Todo lo anterior con el fin de mantener un único canal de comunicación con los referentes y minimizar cualquier riesgo de malinterpretación de la información o falta de claridad en la misma.</t>
  </si>
  <si>
    <t>Se llevó a cabo la reunión de la Mesa Operativa SIGA el 19 de junio de 2018 en la cual se explico el desarrollo y responsabilidades de la implementación de las acciones de mejora, la socialización del proyecto 1113 - Por una ciudad incluyente y sin barreras, el proyecto Bogotá Te Nutre y el estado de avance del software AZDigital.
Todo lo anterior con el fin de mantener un único canal de comunicación con los referentes y minimizar cualquier riesgo de malinterpretación de la información o falta de claridad en la misma.</t>
  </si>
  <si>
    <t>Se llevó a cabo la reunión de la Mesa Operativa SIGA el 25 de julio de 2018 en la cual se socializaron los  Activos  de  Información,  Sistema  Integrado  de  gestión  y Actualización    del Instructivo    para    la    Conformación,    organización    y administración de expedientes de Historias Sociales
Todo lo anterior con el fin de mantener un único canal de comunicación con los referentes y minimizar cualquier riesgo de malinterpretación de la información o falta de claridad en la misma.</t>
  </si>
  <si>
    <t>Se llevó a cabo la reunión de la Mesa Operativa SIGA el 15 de agosto de 2018 en la cual se contó con el apoyo del Archivo de Bogotá para generar conciencia y apropiación en el tema.
Todo lo anterior con el fin de mantener un único canal de comunicación con los referentes y minimizar cualquier riesgo de malinterpretación de la información o falta de claridad en la misma.</t>
  </si>
  <si>
    <t>Se llevó a cabo la reunión de la Mesa Operativa SIGA el 30 de octubre de 2018 en la cual se socializó el proceso de radicación en el nuevo software de gestión destinó documental AZDigital, se recordó a los miembros de la mesa que deben enviar las evidencias de la socialización del protocolo de comunicaciones en las localidades y el formato de la volumetría documental diligenciado. De igual manera se informó a los miembros de la mesa que el SENA aprobó un curso de capacitación tecnóloga para los funcionarios y contratistas de la entidad en el 2019.
Lo anterior con el fin de mantener un único canal de comunicación con los referentes y minimizar cualquier riesgo de malinterpretación de la información o falta de claridad en la misma.</t>
  </si>
  <si>
    <t>Se llevó a cabo la reunión de la Mesa Operativa SIGA el 29 de Noviembre de 2018 en la cual se recordó para el envió de los datos para el Curso del Sena el cual dará inicio en el año 2019, se recordó el cumplimiento del Plan de Trabajo correspondiente al mes de Diciembre con el envío de los seguimientos y se solucionaron dudas de los referentes técnicos y referentes locales de los Proyectos de cada localidad.
Lo anterior con el fin de mantener un único canal de comunicación con los referentes y minimizar cualquier riesgo de malinterpretación de la información o falta de claridad en la misma.</t>
  </si>
  <si>
    <t>Se llevó a cabo la reunión de la Mesa Operativa SIGA el 21 de Diciembre de 2018 en la cual se realizó socialización a los referentes técnicos y referentes locales sobre el Modelo Integrado de Planeación y Gestión (MIPG), se ilustró y se indicó que MIPG en general opera con base a 7 dimensiones. A través de la dimensión 5 Información y comunicación el MIPG se relaciona directamente con la Gestión Documental,  se informó sobre componentes, políticas y forma de implementar el MIPG en la entidad y se solucionaron dudas de los referentes técnicos y referentes locales de los proyectos de cada localidad. Esto con el fin de mantener un único canal de comunicación con los referentes y minimizar cualquier riesgo de malinterpretación de la información o falta de claridad en la misma.</t>
  </si>
  <si>
    <t xml:space="preserve">Se logró disponer de 12 espacios para socialización de lineamientos archivísticos, herramientas de gestión consolidadas, cuyas últimas versiones se encuentran disponibles en el Mapa de Procesos del Sistema Integrado de Gestión. A las reuniones asisten los responsables de la gestión documental de la entidad, según la resolución 1075 del 30 de junio de 2017,  Profesionales, Referentes Técnicos y Referentes Documentales con el fin de mantener un único canal de comunicación con los referentes y minimizar cualquier riesgo de malinterpretación de la información o falta de claridad en la misma, en estos términos se dio cumplimiento a la meta. </t>
  </si>
  <si>
    <t>SIGA 3</t>
  </si>
  <si>
    <t>Nivel de implementación de los lineamientos archivísticos de la entidad</t>
  </si>
  <si>
    <t>Verificar el nivel de implementación de los lineamientos e instructivos para la organización de los archivos en la entidad</t>
  </si>
  <si>
    <t xml:space="preserve">Apropiación de la gestión documental por parte de los responsables de la gestión documental de la entidad </t>
  </si>
  <si>
    <t>(promedio simple del nivel en nivel central)+(promedio simple del nivel en subdirecciones locales)+(promedio simple en el 20% de las unidades operativas)/3</t>
  </si>
  <si>
    <t>Efectividad</t>
  </si>
  <si>
    <t>Anual</t>
  </si>
  <si>
    <t>Nivel de implementación de la gestión documental en la entidad</t>
  </si>
  <si>
    <t>Informes de visitas de seguimiento</t>
  </si>
  <si>
    <t>Consolidado de los resultados de las visitas de seguimiento del año.</t>
  </si>
  <si>
    <t>Nivel de implementación de la gestión documental en la entidad del 2017 (46%)</t>
  </si>
  <si>
    <t>CRECIENTE</t>
  </si>
  <si>
    <t>En procura del cumplimiento del indicador establecido y su meta relacionada se han establecido planes de trabajo en las unidades operativas que han sida visitadas por los referentes con anterioridad, lo cual se verá reflejado en el aumento del nivel de implementación de la gestión documental en la entidad al finalizar el año. A su vez, se realizó la planeación de estrategias de socialización masivas que complementen la labor que se realiza únicamente con el responsable documental, para así generar un cultura apropiada que permita la preservación del patrimonio documental de la entidad.</t>
  </si>
  <si>
    <t>En procura del cumplimiento del indicador establecido y su meta relacionada se han establecido planes de trabajo en las unidades operativas que han sida visitadas por los referentes con anterioridad, lo cual se verá reflejado en el aumento del nivel de implementación de la gestión documental en la entidad al finalizar el año. De igual manera se realizó seguimiento a las estrategias complementarias que fueron establecidas en el mes de enero y que deben empezar en el mes de mayo del año 2018.</t>
  </si>
  <si>
    <t>En procura del cumplimiento del indicador establecido y su meta relacionada se han establecido planes de trabajo en las unidades operativas que han sida visitadas por los referentes con anterioridad, lo cual se verá reflejado en el aumento del nivel de implementación de la gestión documental en la entidad al finalizar el año.</t>
  </si>
  <si>
    <t>En procura del cumplimiento del indicador establecido y su meta relacionada se han establecido planes de trabajo en las unidades operativas que han sida visitadas por los referentes con anterioridad, lo cual se verá reflejado en el aumento del nivel de implementación de la gestión documental en la entidad al finalizar el año. La planeación de estas acciones se incluyen en el Plan Institucional de Archivos PINAR y se refuerzan con el mapa de ruta que se tiene como resultado del plan de mejoramiento especifico del subsistema.</t>
  </si>
  <si>
    <t>En procura del cumplimiento del indicador establecido y su meta relacionada se han establecido planes de trabajo en las unidades operativas que han sida visitadas por los referentes con anterioridad, lo cual se verá reflejado en el aumento del nivel de implementación de la gestión documental en la entidad al finalizar el año. De igual manera, se desarrollaron estrategias de sensibilización en toda la entidad para generar un mayor nivel de apropiación en el tema documental.</t>
  </si>
  <si>
    <t>Se trabajo de la mano con la Oficina Asesora de Comunicaciones</t>
  </si>
  <si>
    <t>Se realizaron socializaciones a los referentes documentales para generar un mayor nivel de implementación de gestión documental en la entidad.</t>
  </si>
  <si>
    <t>Se realizaron socializaciones a los referentes documentales para generar un mayor nivel de implementación de gestión documental en la entidad, así como sensibilización en cuanto al uso de insumos de archivo e industriales en la labor documental diaria.</t>
  </si>
  <si>
    <t>Se realizaron socializaciones a los referentes documentales para generar un mayor nivel de implementación de gestión documental en la entidad y se dio inicio a la recolección de la información necesaria para consolidar y obtener un resultado de este indicador.</t>
  </si>
  <si>
    <t>Se  finalizó el levantamiento de información respecto al nivel de organización e implementación de directrices de gestión documental en subdirecciones locales y nivel central. 
De lo anterior se identificó que a diciembre de 2017 las subdirecciones locales contaba con nivel de implementación de la gestión documental de 42% y con corte a 31 de Diciembre de 2018 cuenta con un 40%; y que en el nivel central se contaba en diciembre del año 2017 con nivel de implementación de la gestión documental de 51% y con corte a 31 de Diciembre de 2018 cuenta con un 86,52%, lo cual ubica el nivel de implementación de la gestión documental de la SDIS en un 84,59% para 2018 frente a un 46% de diciembre de 2017.</t>
  </si>
  <si>
    <t>Se creó el entorno a través de las operaciones del SIGA para aumentar el Nivel de implementación de la gestión documental en la entidad para el 2018 fue de  84,59%, en estos términos se dio cumplimiento a la meta.  
Se  finalizó el levantamiento de información respecto al nivel de organización e implementación de directrices de gestión documental en subdirecciones locales y nivel central. 
De lo anterior se identificó que a diciembre de 2017 las subdirecciones locales contaba con nivel de implementación de la gestión documental de 42% y con corte a 31 de Diciembre de 2018 cuenta con un 40%; y que en el nivel central se contaba en diciembre del año 2017 con nivel de implementación de la gestión documental de 51% y con corte a 31 de Diciembre de 2018 cuenta con un 86,52%, lo cual ubica el nivel de implementación de la gestión documental de la SDIS en un 84,59% para 2018 frente a un 46% de diciembre de 2017.</t>
  </si>
  <si>
    <t>Subsistema de Gestión Ambiental</t>
  </si>
  <si>
    <t>SGA 1</t>
  </si>
  <si>
    <t>Número de unidades operativas que incrementaron el % de  implementación de los lineamientos ambientales en las unidades operativas priorizadas en la vigencia (232 UO)</t>
  </si>
  <si>
    <t>Medir el número de unidades operativas que incrementaron el % de implementación de los lineamientos ambientales en las unidades operativas priorizadas.</t>
  </si>
  <si>
    <t>Desarrollo de las intervenciones Ambientales.</t>
  </si>
  <si>
    <t>(Número de unidades operativas que incrementaron el % de implementación de los lineamientos ambientales / Número de unidades operativas priorizadas) * 100</t>
  </si>
  <si>
    <t>Trimestral</t>
  </si>
  <si>
    <t>Número de Unidades Operativas</t>
  </si>
  <si>
    <t>Lista de chequeo de intervención ambiental.</t>
  </si>
  <si>
    <t>Base de datos con el análisis del incremento y listas de chequeo de intervención ambiental del primer y segundo semestre del año.</t>
  </si>
  <si>
    <t>Resultado de intervenciones primer semestre.</t>
  </si>
  <si>
    <t xml:space="preserve">Durante el mes de enero se realiza la actualización de documentos (lineamientos ambientales) del Subsistema de Gestión Ambiental, con el fin de iniciar las intervenciones ambientales en el mes de Marzo </t>
  </si>
  <si>
    <t xml:space="preserve">Durante el mes de febrero se realiza la actualización de documentos (lineamientos ambientales) del Subsistema de Gestión Ambiental, con el fin de iniciar las intervenciones ambientales en el mes de Marzo </t>
  </si>
  <si>
    <t>Durante el mes de Marzo se dio inicio a la prueba de las intervenciones ambientales iniciales (línea Base) bajo la herramienta matriz de intervención, la cual se encuentra en construcción, adicionalmente se continúo con el proceso de actualización de lineamientos ambientales.</t>
  </si>
  <si>
    <t>Se evaluaron y aprobaron 37 intervenciones ambientales al mismo número de unidades operativas, por parte de 8 gestores ambientales locales del área ambiental y  4 referente ambientales técnicos.</t>
  </si>
  <si>
    <t>Se evaluaron y aprobaron 57 intervenciones ambientales al mismo número de unidades operativas, por parte de 8 gestores ambientales locales del área ambiental y   5 referente ambientales técnicos.</t>
  </si>
  <si>
    <t>Se evaluaron y aprobaron 177 intervenciones ambientales al mismo número de unidades operativas, por parte de 8 gestores ambientales locales del área ambiental y   8 referente ambientales técnicos.</t>
  </si>
  <si>
    <t>Se evaluaron y aprobaron 132 intervenciones ambientales al mismo número de unidades operativas, por parte de 8 gestores ambientales locales del área ambiental y   8 referente ambientales técnicos.</t>
  </si>
  <si>
    <t>Se evaluaron y aprobaron 96 intervenciones ambientales al mismo número de unidades operativas, por parte de 8 gestores ambientales locales del área ambiental y   8 referente ambientales técnicos.</t>
  </si>
  <si>
    <t>Para el reporte de este mes, se tiene la programación de 53 unidades operativas, que gracias al proceso de intervención y seguimiento ambiental incrementarían el % de implementación de los lineamientos ambientales, no obstante se reporta para este mes 37 unidades operativas que lograron este aumento, lo anterior obedece a que solo 37 unidades operativas fueron visitadas por segunda vez con seguimiento, el restante de unidades operativas (16) no pudieron ser visitadas por la actualización y reprogramación de visitas de seguimiento y por el desarrollo de actividades ambientales.
No obstante estas unidades pendientes fueron reprogramadas para los siguientes meses.</t>
  </si>
  <si>
    <t>Para el reporte de este mes, se tiene la programación de 77 unidades operativas, que gracias al proceso de intervención y seguimiento ambiental incrementarían el % de implementación de los lineamientos ambientales, no obstante se reporta para este mes 84 unidades operativas que lograron este aumento, lo anterior obedece al cumplimiento del 100% de lo programado y un 9% de la nivelación del indicador con los seguimientos faltantes del mes de septiembre.</t>
  </si>
  <si>
    <t>Para el reporte de este mes, se tiene la programación de 77 unidades operativas, de las cuales se incremento el porcentaje de implementación de los lineamientos ambientales en 69 unidades operativas, en 8 unidades operativas se presento durante el año cierre del servicio, generando inconvenientes para el desarrollo del seguimiento al incremento de los lineamientos ambientales, estas unidades cerradas para el análisis del indicador se tomaran como  unidades no aplican (cumplidas), debido a que el cierre del servicio se sale del resorte del área ambiental, teniendo como resultado final 77 unidades operativas analizadas en el mes con un cumplimiento del 100%.</t>
  </si>
  <si>
    <t>Para el reporte de este mes, se tiene la programación de 25 unidades operativas, se realizo el incremento del porcentaje de implementación de los lineamientos ambientales en 34 unidades operativas,  teniendo como resultado final 25 unidades operativas analizadas programadas y 9 unidades operativas pendientes del mes de septiembre obteniendo un cumplimiento del 136%.</t>
  </si>
  <si>
    <t xml:space="preserve">Se realizo la intervención ambiental de 232 unidades operativas programadas y seguimiento al cumplimiento del aumento de la implementación de los lineamientos ambientales de 224 unidades operativas, evidenciando que todas las unidades operativas programadas aumentaron su implementación y 8 unidades fueron cerradas.   </t>
  </si>
  <si>
    <t>Gestión de Bienes y servicios</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</si>
  <si>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</si>
  <si>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GBS-AL-1</t>
  </si>
  <si>
    <t>Servicios Logísticos Satisfactorios</t>
  </si>
  <si>
    <t>Medir el cumplimiento de los servicios logísticos a través de los incumplimientos presentados en las alertas tempranas, conceptos sanitarios y hallazgos presentados en visitas de supervisión en campo.</t>
  </si>
  <si>
    <t>Nivel de satisfacción de los servicios logísticos</t>
  </si>
  <si>
    <t># de hallazgos solucionados / # de hallazgos presentados *100</t>
  </si>
  <si>
    <t>Porcentaje</t>
  </si>
  <si>
    <t>1. Alertas tempranas
2. Conceptos Sanitarios
3. Visitas de Supervisión en Campo</t>
  </si>
  <si>
    <t>Aceptable hasta un 25% trimestral con tendencia a la baja.</t>
  </si>
  <si>
    <t>CONSTANTE</t>
  </si>
  <si>
    <t xml:space="preserve">Durante el mes no se recibió alertas </t>
  </si>
  <si>
    <t>En El trimestre 31 se recibieron 611 Alertas de los diferentes proyectos y/o oficinas las cuales se resolvieron 585</t>
  </si>
  <si>
    <t>En mes de abril se recibieron 603 Alertas de los diferentes proyectos y/o oficinas las cuales se resolvieron 545</t>
  </si>
  <si>
    <t>En mes de Mayo se recibieron 282 Alertas de los diferentes proyectos y/o oficinas las cuales se resolvieron 245
el informe se presentará la primera semana de julio dado la periodicidad del indicador</t>
  </si>
  <si>
    <t>En El trimestre se recibieron 885 Alertas de los diferentes proyectos y/o oficinas las cuales se resolvieron 790</t>
  </si>
  <si>
    <t xml:space="preserve">En el mes de Julio se recibieron 146 Alertas de abastecimiento  </t>
  </si>
  <si>
    <t>En el mes de Agosto se recibieron 
101 Alertas Tempranas
29 Alertas Conceptos sanitarios</t>
  </si>
  <si>
    <t xml:space="preserve">Durante el trimestre se recibieron 
285 Alertas de abastecimiento / 138 solucionados
128 Alertas Tempranas / 100 Solucionados
29 Alertas Conceptos sanitarios / 27 Solucionados
El inconveniente presentado se debe a que hasta el mes de Octubre se produjo la adjudicación de los procesos de mantenimiento los cuales representan el retraso en la atención de los solicitudes de servicio.
</t>
  </si>
  <si>
    <t>En el mes de Noviembre se recibieron 136 alertas de conceptos sanitarios y 9 alertas de Nutrición y Salubridad de los Centros Amar, que recogían solicitudes de meses anteriores y cuya base no había sido depurada, quedando pendientes por atender 24 de dichas solicitudes para la primera semana de diciembre, acorde con el inicio de los contratos de mantenimiento, especialmente lo  relacionado con la programación de poda para el mes de Diciembre.</t>
  </si>
  <si>
    <t>En el mes de Diciembre se recibieron:
-195 alertas de abastecimiento incluyendo 27 alertas que involucran al área de Plantas físicas. Por parte de Apoyo Logístico quedan pendientes por atender 43 alertas
-84 alertas de Infancia por conceptos de nutrición y salubridad, de las cuales fueron atendidas 80 alertas (27 alertas con atención  programada para el  mes de Enero). 3 alertas fueron direccionadas a Plantas Físicas.</t>
  </si>
  <si>
    <t>Durante el 2018 el equipo de apoyo logístico se comprometió con lograr una prestación de servicios de calidad, buscando atender de manera oportuna los requerimientos y solicitudes de los proyectos misionales. La eficiencia en la atención de las solicitudes se incrementó en el último trimestre una vez se adjudicaron los contratos de mantenimiento que permitieron agilizar los servicios que se encontraban represados.  Se avanzó igualmente en la concientización e importancia de trabajar coordinadamente entre áreas para depurar alertas que en oportunidades se reiteran cuando han sido atendidas.</t>
  </si>
  <si>
    <t>GBS-AL-2</t>
  </si>
  <si>
    <t>Gestión Territorial</t>
  </si>
  <si>
    <t xml:space="preserve">Socializar los servicios Logísticos en las 20 Localidades de Bogotá D.C. </t>
  </si>
  <si>
    <t>Retroalimentación servicios logísticos</t>
  </si>
  <si>
    <t>1 socialización por Subdirección Local</t>
  </si>
  <si>
    <t>Bimestral</t>
  </si>
  <si>
    <t>Socialización</t>
  </si>
  <si>
    <t xml:space="preserve">Socializaciones </t>
  </si>
  <si>
    <t>Socializaciones de servicios logísticos en cada una de las localidades con retroalimentación.</t>
  </si>
  <si>
    <t>A enero se socializó los servicios logísticos en la localidad de Kennedy</t>
  </si>
  <si>
    <t>Al primer bimestre se socializó los servicios logísticos en la localidad de Tunjuelito, Los Mártires</t>
  </si>
  <si>
    <t>A marzo se socializó los servicios logísticos en la localidad de Usaquén</t>
  </si>
  <si>
    <t>Al segundo bimestres se socializó los servicios logísticos en la localidad de Fontibón</t>
  </si>
  <si>
    <t>A Mayo se socializó los servicios logísticos en la localidad de Ciudad Bolívar y se entregaron folletos de los servicios logísticos.
Así mismo, durante las socializaciones del plan de saneamiento básico también se habla sobre los servicios logísticos y se entregan folletos</t>
  </si>
  <si>
    <t>Al tercer bimestre se socializó los servicios logísticos en la localidad de Ciudad Bolívar y se entregaron folletos de los servicios logísticos.
Así mismo, durante las socializaciones del plan de saneamiento básico también se habla sobre los servicios logísticos y se entregan folletos.</t>
  </si>
  <si>
    <t xml:space="preserve">Se socializó los servicios logísticos en la localidad de Chapinero a los responsables de los CDC y se entregaron folletos de los servicios logísticos.
</t>
  </si>
  <si>
    <t xml:space="preserve">Se socializó los servicios logísticos en la localidad de Bosa y Barrios Unidos
</t>
  </si>
  <si>
    <t>Al cuarto bimestre se socializó los servicios logísticos en la localidad de Chapinero a los responsables de los CDC y localidad de Bosa y Barrios Unidos.
En la socialización, cada servicio logístico expone y les recuerda a los coordinadores la forma en que se atiende cada servicio logístico y se recibe retroalimentación por parte de los participantes.</t>
  </si>
  <si>
    <t>Se socializó en las localidades de Rafael Uribe Uribe, Usme y Suba los procedimientos de inventarios</t>
  </si>
  <si>
    <t>Se socializaron los servicios logísticos en las localidades de San Cristóbal, Chapinero, Puente Aranda- Antonio Nariño, Santa Fe- Candelaria</t>
  </si>
  <si>
    <t>La meta del año se cumplió en noviembre de 2018. En el mes de Diciembre no se programaron socializaciones de servicios logísticos.</t>
  </si>
  <si>
    <t>En el transcurso de 2018 se cumplió con la meta de socialización de los servicios logísticos. En dichas socializaciones, asisten por parte de apoyo logístico los apoyos a la supervisión de cada uno de los servicios. En estas socializaciones se comparten aspectos operativos y alcances de la gestión y acompañamiento, generando retroalimentación a los procesos del servicio. En algunas localidades se socializaron más de una vez los servicios por cambios en el Subdirector Local, situación ante la que solicitaron se realizara una nueva socialización.</t>
  </si>
  <si>
    <t>GBS-AL-3</t>
  </si>
  <si>
    <t>Sensibilización de uso responsable de los bienes</t>
  </si>
  <si>
    <t>Concientizar sobre el buen uso y administración de los bienes.</t>
  </si>
  <si>
    <t>Reducción de Hurtos/pérdidas/Caso fortuito</t>
  </si>
  <si>
    <t>Número de unidades operativas sensibilizadas</t>
  </si>
  <si>
    <t>Pieza comunicacional</t>
  </si>
  <si>
    <t>Actas se sensibilización</t>
  </si>
  <si>
    <t>Seguimiento Hurtos/Pérdidas/Caso Fortuito</t>
  </si>
  <si>
    <t>Número</t>
  </si>
  <si>
    <t>Durante el mes no se realizó campañas</t>
  </si>
  <si>
    <t xml:space="preserve">Mediante Correo masivo: 
A febrero se socializó Tips sobre legalización de bienes. 
Se socializo los procedimientos actualizados de los procesos de Inventarios
A los 450 unidades operativas que cuentan con servicios logísticos se les envía correo masivo a los funcionarios y/o contratistas de la SDIS se enteran de las novedades, solicitudes y retroalimentación de información de la tenencia responsable de bienes, todo en el marco del cumplimiento de la Ley 734 de 2002. </t>
  </si>
  <si>
    <t xml:space="preserve">Mediante Correo masivo: 
A marzo se socializó el procedimiento de en caso de perdida o hurto
Se entregaron folletos de servicios logístico a las unidades operativas visitadas (212)
A los 450 unidades operativas que cuentan con servicios logísticos se les envía correo masivo a los funcionarios y/o contratistas de la SDIS se enteran de las novedades, solicitudes y retroalimentación de información de la tenencia responsable de bienes, todo en el marco del cumplimiento de la Ley 734 de 2002. </t>
  </si>
  <si>
    <t xml:space="preserve">Mediante Correo masivo: 
A abril se socializó el procedimiento de transporte de carga.
En visitas de supervisión en Campo realizadas en el mes de Abril se entregaron folletos de servicios logístico a las unidades operativas visitadas (94)
A los 450 unidades operativas que cuentan con servicios logísticos se les envía correo masivo a los funcionarios y/o contratistas de la SDIS se enteran de las novedades, solicitudes y retroalimentación de información de la tenencia responsable de bienes, todo en el marco del cumplimiento de la Ley 734 de 2002. </t>
  </si>
  <si>
    <t xml:space="preserve">Durante el mes no se realizó campañas, para le mes de julio se programará mesa de trabajo con la OAC para viabilidad de otras piezas comunicacionales distintas al correo masivo.
En visitas de supervisión en Campo realizadas en el mes de mayo se entregaron folletos de servicios logístico a las unidades operativas visitadas (123)
A los 450 unidades operativas que cuentan con servicios logísticos se les envía correo masivo a los funcionarios y/o contratistas de la SDIS se enteran de las novedades, solicitudes y retroalimentación de información de la tenencia responsable de bienes, todo en el marco del cumplimiento de la Ley 734 de 2002. </t>
  </si>
  <si>
    <t xml:space="preserve">Mediante Correo masivo: 
Al tercer bimestre se socializó el procedimiento de transporte de carga
En visitas de supervisión en Campo realizadas en el mes de junio se entregaron folletos de servicios logístico a las unidades operativas visitadas (116)
A los 450 unidades operativas que cuentan con servicios logísticos se les envía correo masivo a los funcionarios y/o contratistas de la SDIS se enteran de las novedades, solicitudes y retroalimentación de información de la tenencia responsable de bienes, todo en el marco del cumplimiento de la Ley 734 de 2002. </t>
  </si>
  <si>
    <t xml:space="preserve">En el mes de Julio se realizó sobre preparación de levantamiento Físico de Inventarios Vigencia 2018
En visitas de supervisión en Campo realizadas en el mes de julio se entregaron folletos de servicios logístico a las unidades operativas visitadas (185)
A los 450 unidades operativas que cuentan con servicios logísticos se les envía correo masivo a los funcionarios y/o contratistas de la SDIS se enteran de las novedades, solicitudes y retroalimentación de información de la tenencia responsable de bienes, todo en el marco del cumplimiento de la Ley 734 de 2002. </t>
  </si>
  <si>
    <t xml:space="preserve">Se socializó: 
a) Socialización cambio correo solicitud de transporte de carga
b) socialización Nuevos referentes de Vigilancia y Seguros
En visitas de supervisión en Campo realizadas en el mes de agosto se entregaron folletos de servicios logístico a las unidades operativas visitadas (138)
A los 450 unidades operativas que cuentan con servicios logísticos se les envía correo masivo a los funcionarios y/o contratistas de la SDIS se enteran de las novedades, solicitudes y retroalimentación de información de la tenencia responsable de bienes, todo en el marco del cumplimiento de la Ley 734 de 2002. </t>
  </si>
  <si>
    <t xml:space="preserve">Mediante Correo masivo: 
Al cuarto bimestre se socializó el procedimiento de preparación de levantamiento Físico de Inventarios Vigencia 2018, Socialización cambio correo solicitud de transporte de carga
socialización Nuevos referentes de Vigilancia y Seguros
A los 450 unidades operativas que cuentan con servicios logísticos se les envía correo masivo a los funcionarios y/o contratistas de la SDIS se enteran de las novedades, solicitudes y retroalimentación de información de la tenencia responsable de bienes, todo en el marco del cumplimiento de la Ley 734 de 2002. </t>
  </si>
  <si>
    <t xml:space="preserve">Mediante Correo masivo: 
Al quinto bimestre se socializó el procedimiento de transporte de carga.
Se socializó en las localidades de Rafael Uribe Uribe, Usme y Suba los procedimientos de inventarios
Se realizó 132 visitas de supervisión en campo en donde se reparten los folletos de servicios logísticos
El correo masivo se envía a los 450 unidades operativas que cuentan con servicios logísticos se les envía correo masivo a los funcionarios y/o contratistas de la SDIS se enteran de las novedades, solicitudes y retroalimentación de información de la tenencia responsable de bienes, todo en el marco del cumplimiento de la Ley 734 de 2002. </t>
  </si>
  <si>
    <r>
      <t xml:space="preserve">En el mes de Noviembre se realizaron 127 visitas de supervisión en campo en donde se reparten los folletos de servicios logísticos. </t>
    </r>
    <r>
      <rPr>
        <sz val="9"/>
        <color rgb="FFFF0000"/>
        <rFont val="Arial"/>
        <family val="2"/>
      </rPr>
      <t/>
    </r>
  </si>
  <si>
    <t>En visitas de supervisión en Campo realizadas en el mes de diciembre se entregaron folletos de servicios logístico a las unidades operativas visitadas (54).  Se adjuntan como soportes actas de visita</t>
  </si>
  <si>
    <t>Durante la vigencia 2018 se superó la meta establecida, sin embargo en los últimos dos meses de 2018 se realizaron 181 visitas, con lo anterior se supera la meta propuesta de acuerdo a la reformulación del indicador; se especifica que dichas actividades se realizaron por necesidad del servicio y el fin de lograr resultados satisfactorios dentro del proceso.
HALLAZGOS
Durante las socializaciones se encontró:
1. Falta de concientización de la importancia del buen uso y administración de los viene de la entidad.
2. Bienes no encontrados.</t>
  </si>
  <si>
    <t>PROCESO:</t>
  </si>
  <si>
    <t>Gestión de bienes y servicios</t>
  </si>
  <si>
    <r>
      <t xml:space="preserve">Se realizó un levantamiento preliminar de la información respecto al nivel de organización e implementación de directrices de gestión documental en subdirecciones locales y nivel central. De lo anterior se obtuvo que en las subdirecciones locales se contaba en diciembre del año 2017 con nivel de implementación de la gestión documental de 42% y con corte a 31 de mayo de 2018 cuenta con un 71%; y que en el nivel central se contaba en diciembre del año 2017 con nivel de implementación de la gestión documental de 51% y con corte a 31 de mayo de 2018 cuenta con un 52%, lo cual ubica el nivel de implementación de la gestión documental de la SDIS en un </t>
    </r>
    <r>
      <rPr>
        <b/>
        <sz val="9"/>
        <rFont val="Arial"/>
        <family val="2"/>
      </rPr>
      <t>62%</t>
    </r>
    <r>
      <rPr>
        <sz val="9"/>
        <rFont val="Arial"/>
        <family val="2"/>
      </rPr>
      <t xml:space="preserve"> frente a un 46% de diciembre de 2017.</t>
    </r>
  </si>
  <si>
    <t xml:space="preserve">En el mes de octubre se recibieron 158 alertas de abastecimiento, de las cuales fueron atendidas 112. 
Se identifican 46 alertas que serán atendidas entre  noviembre y diciembre al iniciarse contratos del área de mantenimiento que permitirán atender las mismas. </t>
  </si>
  <si>
    <t>No aplica</t>
  </si>
  <si>
    <t>1118 - Gestión Institucional y fortalecimiento del talento humano</t>
  </si>
  <si>
    <t xml:space="preserve">Presupuesto ejecutado del proyecto de inversión </t>
  </si>
  <si>
    <t xml:space="preserve">Realizar seguimiento al presupuesto ejecutado para cada meta del proyecto de inversión, con el fin de tomar decisiones oportunas y asegurar una línea base para la próxima vigencia.
</t>
  </si>
  <si>
    <t>Ejecución de presupuesto programado por meta.</t>
  </si>
  <si>
    <t>(∑presupuesto  acumulado ejecutado de las metas del proyecto / ∑presupuesto acumulado programado de las metas del proyecto acumulado)*100</t>
  </si>
  <si>
    <t>Porcentual</t>
  </si>
  <si>
    <t>Plan Anual de Adquisiciones</t>
  </si>
  <si>
    <t>Informe programación y ejecución presupuestal por meta</t>
  </si>
  <si>
    <t>Creciente</t>
  </si>
  <si>
    <t>El análisis cualitativo de la ejecución presupuestal es realizado únicamente de forma trimestralmente por parte de los referentes quienes son los responsables de la entrega de la información a analizar; el cual coincide con la frecuencia establecida por el indicador.</t>
  </si>
  <si>
    <t>En el mes de Septiembre el proyecto de inversión 1118 tuvo dos modificaciones presupuestales: el primero una adición por un valor de $1.469.020.504 para la meta 1 y el segundo un traslado por un valor de $700.000.000 para la meta 2; estos traslados presupuestales no estaban contemplados inicialmente en el proyecto de inversión; por la cual el presupuesto total del proyecto se incrementó en $2,166,386,470 equivalente al 0,84%, quedando con un presupuesto total de $ 257,637,653,470. Para el caso de las demás metas del proyecto, algunas presentaron movimientos presupuestales internos durante el trimestre (Reprogramaciones presupuestales), los cuales no afectaron el valor total de la apropiación vigente  ya citado.</t>
  </si>
  <si>
    <t xml:space="preserve">En el mes de diciembre el proyecto de inversión 1118ejecutó $258.807.215.221 equivalente al 99.76% del presupuesto quedando pendiente por ejecutar $627.388.302 equivalente al 0.24%  distribuidos así: $397.770.624 por servicios logísticos (vigilancia, aseo, cafetería, lavandería, preparación de alimentos, transporte en diferentes modalidades, mantenimiento de bienes muebles y equipos, jardinería, fumigación, lavado de tanques, fotocopiado, suministro de materiales de papelería) , $ 28.857.867 por gestión documental, $16.691.756 por nómina, $ 28.319.692 por seguridad y salud en el trabajo y $ 155.748.363 por recurso humano. </t>
  </si>
  <si>
    <t>La ejecución presupuestal para el proyecto de inversión 1118 quedó distribuida de la siguiente manera: $397.770.624 por servicios logísticos (vigilancia, aseo, cafetería, lavandería, preparación de alimentos, transporte en diferentes modalidades, mantenimiento de bienes muebles y equipos, jardinería, fumigación, lavado de tanques, fotocopiado, suministro de materiales de papelería) , $ 28.857.867 por gestión documental, $16.691.756 por nómina, $ 28.319.692 por seguridad y salud en el trabajo y $ 155.748.363 por recurso humano;  para un total ejecutado de $258.807.215.221 equivalente al 99.76% del presupuesto quedando pendiente por ejecutar 627.388.302 equivalente al 0.24%.</t>
  </si>
  <si>
    <t>Seguimiento a la ejecución de tareas del proyecto de inversión.</t>
  </si>
  <si>
    <t xml:space="preserve">Controlar la planeación y ejecución integral y sistemática de todas las metas - actividades - tareas que deben desarrollarse para el proyecto de inversión.
</t>
  </si>
  <si>
    <t>Cumplimiento de tareas programadas.</t>
  </si>
  <si>
    <t>(# de tareas con ejecución &gt;= al 80% en el periodo / Total de tareas programadas en el periodo) *100%</t>
  </si>
  <si>
    <t>Plan de Acción - SPI</t>
  </si>
  <si>
    <t>Plan de Acción - SPI con seguimiento para el periodo.</t>
  </si>
  <si>
    <t>Constante</t>
  </si>
  <si>
    <t xml:space="preserve">•No se logró el traslado de la cantidad de metros lineales programados debido a que las unidades operativas no tenían la documentación acorde a las directrices dadas por el Subsistema Interno de Gestión Documental y Archivo. _x000D_
•No se cumplió con la verificación de las inspecciones al parque automotor, debido a que no se pudo coordinar con los proyectos las visitas respectivas y por el proceso de selección de transporte que se adelanta. _x000D_
•El servicio de fotocopiado no logró la revisión de las máquinas de fotocopiado, debido a que se está adelantando el proceso de selección de fotocopiado, lo que no ha permitido realizar la totalidad de las visitas. _x000D_
</t>
  </si>
  <si>
    <t>* No se logró realizar la transferencia de documentos debido a que algunas dependencias de la SDIS no han terminado de organizar la documentación objeto de transferencia acorde a los lineamientos documentales establecidos y a la complejidad que tiene la operación.
* No ha pudo adelantar el proceso contractual para caracterizar las aguas vertidas en las unidades operativas propias y activas de la SDIS dado que la Oficina Asesora Jurídica no ha emitido el concepto jurídico respecto a la aplicabilidad de la normas Decreto 1076 de 2015, la Resolución 631 de 2015 y la Resolución 3957 de 2009.</t>
  </si>
  <si>
    <t xml:space="preserve">No se logró realizar la transferencia de documentos debido a que algunas dependencias de la SDIS no han terminado de organizar la documentación objeto de transferencia acorde a los lineamientos documentales establecidos y a la complejidad que tiene la operación.
No ha pudo adelantar el proceso contractual para caracterizar las aguas vertidas en las unidades operativas propias y activas de la SDIS dado que la Oficina Asesora Jurídica el pasado 28 de junio de 2018 emitió el concepto jurídico respecto a la aplicabilidad de la normas Decreto 1076 de 2015, la Resolución 631 de 2015 y la Resolución 3957 de 2009 y en la cual manifestó que la Secretaría no está obligada a llevar a cabo esta actividad.
</t>
  </si>
  <si>
    <t>No se logró realizar la transferencia de documentos debido a que algunas dependencias de la SDIS no han terminado de organizar la documentación objeto de transferencia acorde a los lineamientos documentales establecidos y a la complejidad que tiene la operación.</t>
  </si>
  <si>
    <t xml:space="preserve">No se logró llevar acabo a las socialización de los 9 servicios Logísticos para retroalimentación de los mismos, debido al cruce de agendas por parte de los intervinientes.
No se ha logrado realizar la transferencia documentos debido a que algunas dependencias de la SDIS no han terminado de organizar la documentación objeto de transferencia acorde a los lineamientos documentales establecidos y a la complejidad que tiene la operación.
</t>
  </si>
  <si>
    <t>No se logró realizar la transferencia de documentos debido a que algunas dependencias de la SDIS no han terminado de organizar la documentación objeto de transferencia acorde a los lineamientos documentales establecidos y a la complejidad que tiene la operación.
No se logró  inspeccionar la totalidad de  vehículos programados para el mes de Octubre que corresponden al 20% de la totalidad del parque automotor de los 60 programados solo se realizaron 48 .</t>
  </si>
  <si>
    <t xml:space="preserve">Durante el mes de noviembre no se realizaron incorporaciones y organización de documentos dado que se llevo a cabo la reubicación del archivo central a la bodega ubicada en Celta No. 82 – 1 Kilometro 7 Vía Medellín.
En el mes de noviembre no se pudo realizar la entrega a satisfacción de las canecas debido a que el proceso de adjudicación no se pudo llevar a cabo dentro de los tiempos estimados; se va adelantar gestión con la Subdirección de Contratación para que en el mes de Diciembre el proceso sea adjudique y así poder realizar la entrega de los elementos comprados a las unidades operativas.
</t>
  </si>
  <si>
    <t xml:space="preserve">Durante el mes de diciembre no se realizaron incorporaciones y organización de documentos dado que el proveedor solicitó una nueva prórroga por dos meses; esto con el fin de terminar las actividades que aún tienen pendientes.
En el mes de diciembre no se pudo realizar la entrega a satisfacción de las canecas debido a que el proceso de adjudicación no se pudo llevar a cabo dentro de los tiempos estimados, se espera que durante el primer trimestre se logré el proceso de entrega de los elementos comprados a las unidades operativas.
En el mes de diciembre los proveedores no ha llegaron los soportes respectivos respecto a los mantenimientos  y la prestación del servicio de vigilancia, estos serán entregados en el mes de enero de 2019.
</t>
  </si>
  <si>
    <t xml:space="preserve">El proyecto de inversión no cumplió con el  100% de las tareas debido a  que la Meta 1 no alcanzó a realizar el 100% de las visitas de supervisión programadas para la vigencia; con respecto a la Meta 2 se presentaron muchos inconvenientes con el proveedor de la Administración de Gestión Documental que hicieron que no se cumplieran con el 100% de la meta y en la Meta 3 por inconvenientes en la gestión con la Subdirección de Contratación dado que algunos procesos de adjudicación no se pudieron llevar a cabo dentro de los tiempos estimados. </t>
  </si>
  <si>
    <t>No se pudo realizar las adiciones a los procesos de aseo y cafetería dado que estas dependían de un traslado presupuestal que se tenía proyectado para el mes de junio para ser financiadas; ya que este no se pudo realizar durante el mes de seguimiento, impacto la programación de los compromisos planteados.
No se logró pagar al proveedor la organización de los archivos de los metros lineales programados debido a que la información entregada por el operador se encontraba en proceso de verificación de calidad por parte de la SDIS y adicionalmente, el proveedor solicitó una prórroga por tres (3) meses, una vez finalice esta, se procederá a realizar el nuevo contrato.
No se adelantó el proceso contractual para caracterizar las aguas vertidas en las unidades operativas propias y activas de la SDIS dado que la Oficina Asesora Jurídica emitió concepto jurídico respecto a la aplicabilidad de la normas Decreto 1076 de 2015, la Resolución 631 de 2015 y la Resolución 3957 de 2009 y en la cual concluyó que la Secretaría no debía llevar a cabo la caracterización al menos de que la autoridad ambiental lo requiriera.
Respecto a los procesos de Talento Humano que no lograron contratar se analizaron, revisaron y se unificaron todas las necesidades y se determinó realizar una sola contratación con el fin de tener un solo proveedor que permitiese desarrollar todas las actividades de una manera más eficiente y efectiva; para la cual se estableció realizar una adición al contrato de Compensar.</t>
  </si>
  <si>
    <t>1103 - Espacios de integración social</t>
  </si>
  <si>
    <t>1103 1</t>
  </si>
  <si>
    <t>Construcción, reforzamiento y/o restitución de Jardines Infantiles</t>
  </si>
  <si>
    <t>Determinar el número de obras construidas y/o reforzadas, y puestos en funcionamiento, en relación con los predios administrados por la Secretaría Distrital de Integración Social, para garantizar la prestación de los servicios sociales</t>
  </si>
  <si>
    <t>Adquisición de predios, asignación presupuestal, estudios y diseños completos, DADEP, Licencias, Contratos adjudicados y legalizados y el seguimiento adecuado</t>
  </si>
  <si>
    <t>(No. de jardines infantiles construidos y/o reforzados entregados / No. de jardines infantiles programados para construir y/o reforzar) *100</t>
  </si>
  <si>
    <t>Número de jardines infantiles construidos y/o reforzados</t>
  </si>
  <si>
    <t>Plan de Acción Proyecto Estratégico 1103 - Subdirección Plantas Físicas</t>
  </si>
  <si>
    <t>Informes de interventoría</t>
  </si>
  <si>
    <t>Fue entregada la obra del Jardín Infantil Asovivir, que permite la atención de aproximadamente 260 niñas y niños de la localidad de Bosa.
En relación con el Jardín Infantil  El Principito y teniendo en cuenta  los atrasos presentados por el contratista de obra,  se adelantó proceso de posible incumplimiento el cual fue sancionado en el mes de diciembre de 2018 y se encuentra en proceso de respuesta del recurso interpuesto; no obstante lo anterior, se solicita  a la Entidad por parte del Consorcio Jardín Bogotá, una prórroga para cumplir con el objeto del contrato hasta el 30 de enero de 2019. 
De otro lado, es preciso mencionar que este indicador se encuentra formulado para medición anual, y que la ejecución de las obras son diferentes considerando las características propias de cada proyecto; razón por la cual, los avances no son directamente proporcionales al tiempo, sino al cumplimiento de actividades o tareas que representan el avance o retraso del proyecto.
Del mismo modo, cabe resaltar que la ejecución de las obras puede ser afectada por causas sobrevinientes de carácter técnico y/o jurídico.</t>
  </si>
  <si>
    <t>1103 2</t>
  </si>
  <si>
    <t>Nivel de cumplimiento de seguridad y salubridad de los inmuebles administrados por la SDIS</t>
  </si>
  <si>
    <t>Determinar el nivel de cumplimiento de seguridad y salubridad de los inmuebles administrados por la Secretaría Distrital de integración Social</t>
  </si>
  <si>
    <t>Asignación de recursos y un seguimiento adecuado</t>
  </si>
  <si>
    <t>(No. de equipamientos con intervenciones de mantenimiento / Total de equipamientos de la Secretaría Distrital de Integración Social) *100</t>
  </si>
  <si>
    <t>Número de equipamientos con intervenciones</t>
  </si>
  <si>
    <t xml:space="preserve"> Base de datos de predios SDIS -Subdirección Plantas Físicas</t>
  </si>
  <si>
    <t>Base de datos de Mantenimiento</t>
  </si>
  <si>
    <t xml:space="preserve">105 unidades operativas de la SDIS han recibido intervenciones de mantenimiento preventivo o correctivo para garantizar una atención de calidad a la ciudadanía </t>
  </si>
  <si>
    <t xml:space="preserve">156 unidades operativas de la SDIS han recibido intervenciones de mantenimiento preventivo o correctivo para garantizar una atención de calidad a la ciudadanía </t>
  </si>
  <si>
    <t xml:space="preserve">216 unidades operativas de la SDIS han recibido intervenciones de mantenimiento preventivo o correctivo para garantizar una atención de calidad a la ciudadanía </t>
  </si>
  <si>
    <t xml:space="preserve">258  unidades operativas de la SDIS han recibido intervenciones de mantenimiento preventivo o correctivo para garantizar una atención de calidad a la ciudadanía </t>
  </si>
  <si>
    <t xml:space="preserve">278 unidades operativas de la SDIS han recibido intervenciones de mantenimiento preventivo o correctivo para garantizar una atención de calidad a la ciudadanía </t>
  </si>
  <si>
    <t xml:space="preserve">315 unidades operativas de la SDIS han recibido intervenciones de mantenimiento preventivo o correctivo para garantizar una atención de calidad a la ciudadanía </t>
  </si>
  <si>
    <t xml:space="preserve">337 unidades operativas de la SDIS han recibido intervenciones de mantenimiento preventivo o correctivo para garantizar una atención de calidad a la ciudadanía </t>
  </si>
  <si>
    <t>367 unidades operativas de la SDIS han recibido intervenciones de mantenimiento preventivo o correctivo para garantizar una atención de calidad a la ciudadanía</t>
  </si>
  <si>
    <t xml:space="preserve">379 unidades operativas de la SDIS han recibido intervenciones de mantenimiento preventivo o correctivo para garantizar una atención de calidad a la ciudadanía </t>
  </si>
  <si>
    <t>Durante la vigencia, 379 unidades operativas de la Secretaría recibieron intervenciones de mantenimiento preventivo o correctivo para garantizar la prestación de los servicios sociales en ambientes adecuados y seguros, y son ejecutadas conforme la asignación de recursos.</t>
  </si>
  <si>
    <r>
      <rPr>
        <b/>
        <sz val="9"/>
        <rFont val="Arial"/>
        <family val="2"/>
      </rPr>
      <t>OBRAS NUEVAS</t>
    </r>
    <r>
      <rPr>
        <sz val="9"/>
        <rFont val="Arial"/>
        <family val="2"/>
      </rPr>
      <t xml:space="preserve">
</t>
    </r>
    <r>
      <rPr>
        <b/>
        <sz val="9"/>
        <rFont val="Arial"/>
        <family val="2"/>
      </rPr>
      <t>JI El Principito (Avianca) (Construcción)</t>
    </r>
    <r>
      <rPr>
        <sz val="9"/>
        <rFont val="Arial"/>
        <family val="2"/>
      </rPr>
      <t xml:space="preserve">: el porcentaje de ejecución del proyecto de obra, a corte del mes de marzo es del 5.01%  de acuerdo al informe semanal No. 10 entregado por interventoría contrato 10242 de 2013 en el que se contemplan las siguientes actividades: localización y replanteo de pilotes, construcción de pilotes de pilotes que incluye, apertura de pre huecos, construcción de canastilla y fundida en concreto de cada uno de ellos.
</t>
    </r>
    <r>
      <rPr>
        <b/>
        <sz val="9"/>
        <rFont val="Arial"/>
        <family val="2"/>
      </rPr>
      <t xml:space="preserve">JI El Nogal (construcción): </t>
    </r>
    <r>
      <rPr>
        <sz val="9"/>
        <rFont val="Arial"/>
        <family val="2"/>
      </rPr>
      <t xml:space="preserve"> La obra presenta a cierre de Marzo una ejecución física de 7.10% de acuerdo al informe semanal No. 14, de informe mensual número 2, entregado por la interventoría contrato 8683 de 2017, contemplado en las siguientes actividades, demolición de construcción existente, localización y replanteo, instalación de campamento, retiro de escombros, construcción de pilotes.
Se adelanta la ejecución de los contratos de consultoría para los estudios, diseños y trámite de licencia de 10 jardines infantiles.
</t>
    </r>
    <r>
      <rPr>
        <b/>
        <sz val="9"/>
        <rFont val="Arial"/>
        <family val="2"/>
      </rPr>
      <t>OBRAS DE REFORZAMIENTO</t>
    </r>
    <r>
      <rPr>
        <sz val="9"/>
        <rFont val="Arial"/>
        <family val="2"/>
      </rPr>
      <t xml:space="preserve">
</t>
    </r>
    <r>
      <rPr>
        <b/>
        <sz val="9"/>
        <rFont val="Arial"/>
        <family val="2"/>
      </rPr>
      <t xml:space="preserve">JI Asovivir (Construcción): </t>
    </r>
    <r>
      <rPr>
        <sz val="9"/>
        <rFont val="Arial"/>
        <family val="2"/>
      </rPr>
      <t xml:space="preserve">Para el mes de marzo: el proyecto cuenta con terminación contractual del 26 de noviembre de 2017 con un porcentaje de ejecución del 64.40%, una vez terminado el plazo contractual se radicó ante la oficina asesora jurídica la solicitud de aplicación de la cláusula penal pecuniaria al contratista de obra, con el fin que desde su competencia se determine el incumplimiento del contratista de obra.  
</t>
    </r>
    <r>
      <rPr>
        <b/>
        <sz val="9"/>
        <rFont val="Arial"/>
        <family val="2"/>
      </rPr>
      <t>JI Rafael Pombo (consultoría)</t>
    </r>
    <r>
      <rPr>
        <sz val="9"/>
        <rFont val="Arial"/>
        <family val="2"/>
      </rPr>
      <t xml:space="preserve">: Se firma acta de inicio de la Consultoría de complementación de diseños el 10/01/2017, a corte del mes de marzo se termina con un avance del 57 % como se evidencia en el corte semanal número 9.
</t>
    </r>
  </si>
  <si>
    <r>
      <rPr>
        <b/>
        <sz val="9"/>
        <rFont val="Arial"/>
        <family val="2"/>
      </rPr>
      <t>OBRAS NUEVAS:</t>
    </r>
    <r>
      <rPr>
        <sz val="9"/>
        <rFont val="Arial"/>
        <family val="2"/>
      </rPr>
      <t xml:space="preserve">
</t>
    </r>
    <r>
      <rPr>
        <b/>
        <sz val="9"/>
        <rFont val="Arial"/>
        <family val="2"/>
      </rPr>
      <t>JI El Principito (Avianca) (Construcción):</t>
    </r>
    <r>
      <rPr>
        <sz val="9"/>
        <rFont val="Arial"/>
        <family val="2"/>
      </rPr>
      <t xml:space="preserve"> El porcentaje de ejecución para el mes de abril es del 14.47% según el informe semanal No. 15 enviado por la firma interventora Arquitectura Urbana Ltda. CTO 10242 de 2013, porcentaje que esta evidenciado en actividades como: localización y replanteo de pilotes, construcción de pilotes en concreto, excavación manual para vigas y dados, concreto de limpieza para vigas y dados, descabece de pilotes, entre otras.
</t>
    </r>
    <r>
      <rPr>
        <b/>
        <sz val="9"/>
        <rFont val="Arial"/>
        <family val="2"/>
      </rPr>
      <t xml:space="preserve">JI El Nogal (construcción): </t>
    </r>
    <r>
      <rPr>
        <sz val="9"/>
        <rFont val="Arial"/>
        <family val="2"/>
      </rPr>
      <t xml:space="preserve">La obra presenta a cierre de abril una ejecución física de 7.33% de acuerdo al informe semanal No. 17 e informe mensual número 2 con corte a 31/03/2018, entregado por la interventoría contrato 8683 de 2017, contemplado en las siguientes actividades, demolición de construcción existente, localización y replanteo, instalación de campamento, retiro de escombros, construcción de pilotes, ajustes diseño muro de contención, ajustes proceso constructivo de excavaciones y protección de vecindades e inicio de estabilización de construcción colíndate costado W.
Se adelanta la ejecución de los contratos de consultoría para los estudios, diseños y trámite de licencia de 10 jardines infantiles. 2 contratos de consultoría, se encuentran a la espera de la expedición de licencia de construcción por las curadurías urbanas donde fueron radicados los proyectos
</t>
    </r>
    <r>
      <rPr>
        <b/>
        <sz val="9"/>
        <rFont val="Arial"/>
        <family val="2"/>
      </rPr>
      <t xml:space="preserve">
OBRAS DE REFORZAMIENTO</t>
    </r>
    <r>
      <rPr>
        <sz val="9"/>
        <rFont val="Arial"/>
        <family val="2"/>
      </rPr>
      <t xml:space="preserve">
</t>
    </r>
    <r>
      <rPr>
        <b/>
        <sz val="9"/>
        <rFont val="Arial"/>
        <family val="2"/>
      </rPr>
      <t xml:space="preserve">JI Asovivir (Construcción): </t>
    </r>
    <r>
      <rPr>
        <sz val="9"/>
        <rFont val="Arial"/>
        <family val="2"/>
      </rPr>
      <t xml:space="preserve">Para el mes de Abril: Abril: el proyecto cuenta con terminación contractual del 26 de noviembre de 2017 con un porcentaje de ejecución del 64.40%; una vez terminado el plazo contractual se radicó ante la oficina asesora jurídica la solicitud de aplicación de la cláusula penal pecuniaria al contratista de obra, con el fin que desde su competencia se determine el incumplimiento del contratista, se han adelantado varias audiencias en el marco del proceso; sin embargo a la fecha aun no se tiene una resolución que resuelva el incumplimiento presentado.
</t>
    </r>
    <r>
      <rPr>
        <b/>
        <sz val="9"/>
        <rFont val="Arial"/>
        <family val="2"/>
      </rPr>
      <t xml:space="preserve">JI Rafael Pombo (consultoría): </t>
    </r>
    <r>
      <rPr>
        <sz val="9"/>
        <rFont val="Arial"/>
        <family val="2"/>
      </rPr>
      <t>Se firma acta de inicio de la Consultoría de complementación de diseños el 10/01/2017, a corte del mes de abril se termina con un avance del 70 % como se evidencia en el corte semanal número 13</t>
    </r>
  </si>
  <si>
    <r>
      <rPr>
        <b/>
        <sz val="9"/>
        <rFont val="Arial"/>
        <family val="2"/>
      </rPr>
      <t>OBRAS NUEVAS:</t>
    </r>
    <r>
      <rPr>
        <sz val="9"/>
        <rFont val="Arial"/>
        <family val="2"/>
      </rPr>
      <t xml:space="preserve">
</t>
    </r>
    <r>
      <rPr>
        <b/>
        <sz val="9"/>
        <rFont val="Arial"/>
        <family val="2"/>
      </rPr>
      <t xml:space="preserve">JI El Principito (Avianca) (Construcción): </t>
    </r>
    <r>
      <rPr>
        <sz val="9"/>
        <rFont val="Arial"/>
        <family val="2"/>
      </rPr>
      <t xml:space="preserve">Mayo: el porcentaje de ejecución es del 20.95% según el informe semanal No. 19 presentado por la firma interventora Arquitectura Urbana, el mismo contemplado en las siguientes actividades: excavación mecánica para tanque de almacenamiento, Concreto de limpieza de 2500PSI para vigas y dados de cimentación, concreto de 3500PSI para dados y vigas de cimentación, concreto de 3500PSI para columnas de primer piso.
</t>
    </r>
    <r>
      <rPr>
        <b/>
        <sz val="9"/>
        <rFont val="Arial"/>
        <family val="2"/>
      </rPr>
      <t>JI El Nogal (construcción):</t>
    </r>
    <r>
      <rPr>
        <sz val="9"/>
        <rFont val="Arial"/>
        <family val="2"/>
      </rPr>
      <t xml:space="preserve"> Mayo: La obra presenta a cierre de mayo una ejecución física de 7.66% de acuerdo al informe semanal No. 22 e informe mensual número 4 con corte a 31/04/2018, entregado por la interventoría contrato 8683 de 2017, contemplado en las siguientes actividades, demolición de construcción existente, localización y replanteo, instalación de campamento, retiro de escombros, construcción de pilotes, ajustes diseño muro de contención, ajustes proceso constructivo de excavaciones y protección de vecindades e inicio de estabilización de construcción colíndate costado W, construcción de vigas guías para la construcción de pantallas.
</t>
    </r>
    <r>
      <rPr>
        <b/>
        <sz val="9"/>
        <rFont val="Arial"/>
        <family val="2"/>
      </rPr>
      <t>OBRAS DE REFORZAMIENTO</t>
    </r>
    <r>
      <rPr>
        <sz val="9"/>
        <rFont val="Arial"/>
        <family val="2"/>
      </rPr>
      <t xml:space="preserve">
</t>
    </r>
    <r>
      <rPr>
        <b/>
        <sz val="9"/>
        <rFont val="Arial"/>
        <family val="2"/>
      </rPr>
      <t xml:space="preserve">JI Asovivir (Construcción): </t>
    </r>
    <r>
      <rPr>
        <sz val="9"/>
        <rFont val="Arial"/>
        <family val="2"/>
      </rPr>
      <t xml:space="preserve">Se continúa con las audiencias del proceso que adelanta la Oficina Asesora Jurídica al contratista de obra, en relación a la no entrega de la totalidad del proyecto en la fecha de terminación contractual - 26 de noviembre de 2017; el estado de las audiencias es entrega de pruebas y testimonio por parte del contratista de obra; a la fecha aún no se cuenta con la resolución que resuelva el incumplimiento presentado por el contratista.
</t>
    </r>
    <r>
      <rPr>
        <b/>
        <sz val="9"/>
        <rFont val="Arial"/>
        <family val="2"/>
      </rPr>
      <t>JI Rafael Pombo (consultoría)</t>
    </r>
    <r>
      <rPr>
        <sz val="9"/>
        <rFont val="Arial"/>
        <family val="2"/>
      </rPr>
      <t>: Se firma acta de inicio de la Consultoría de complementación de diseños el 10/01/2017,  Se realiza la prórroga del plazo de ejecución hasta el 31 del mes de mayo, tiempo en el cual se avanzo al 80% con el desarrollo parcial de la estructura de costos.</t>
    </r>
  </si>
  <si>
    <r>
      <rPr>
        <b/>
        <sz val="9"/>
        <rFont val="Arial"/>
        <family val="2"/>
      </rPr>
      <t>OBRAS NUEVAS:</t>
    </r>
    <r>
      <rPr>
        <sz val="9"/>
        <rFont val="Arial"/>
        <family val="2"/>
      </rPr>
      <t xml:space="preserve">
</t>
    </r>
    <r>
      <rPr>
        <b/>
        <sz val="9"/>
        <rFont val="Arial"/>
        <family val="2"/>
      </rPr>
      <t>JI El Principito (Avianca) (Construcción):</t>
    </r>
    <r>
      <rPr>
        <sz val="9"/>
        <rFont val="Arial"/>
        <family val="2"/>
      </rPr>
      <t xml:space="preserve"> Junio: el porcentaje de ejecución es del 23.78% según el informe semanal No. 22 el cual tiene corte al 23 de junio de 2018 presentado por la firma interventora Arquitectura Urbana, el mismo contemplado en las siguientes actividades:  concreto de 3500PSI para dados y vigas de cimentación, concreto ciclópeo para  tanque de almacenamiento,  concreto de 3500PSI para columnas de primer piso cuadradas y redondas, armado de hierro para tanque de almacenamiento, instalación de tubería para salidas sanitarias, instalación de tubería para red de re ventilación.
</t>
    </r>
    <r>
      <rPr>
        <b/>
        <sz val="9"/>
        <rFont val="Arial"/>
        <family val="2"/>
      </rPr>
      <t xml:space="preserve">JI El Nogal (construcción): Junio: </t>
    </r>
    <r>
      <rPr>
        <sz val="9"/>
        <rFont val="Arial"/>
        <family val="2"/>
      </rPr>
      <t xml:space="preserve">La obra presenta a cierre de junio una ejecución física de 8.58% de acuerdo al informe semanal No. 26, entregado por la interventoría contrato 8683 de 2017, contemplado en las siguientes actividades: demolición de construcción existente, localización y replanteo, instalación de campamento, retiro de escombros, construcción de pilotes, ajustes diseño muro de contención, ajustes proceso constructivo de excavaciones y protección de vecindades, estabilización de construcción colíndate costado W, ejecución del pantallas pre-excavadas fundidas en sitio e inicio de excavación mecánica central.
</t>
    </r>
    <r>
      <rPr>
        <b/>
        <sz val="9"/>
        <rFont val="Arial"/>
        <family val="2"/>
      </rPr>
      <t>OBRAS DE REFORZAMIENTO</t>
    </r>
    <r>
      <rPr>
        <sz val="9"/>
        <rFont val="Arial"/>
        <family val="2"/>
      </rPr>
      <t xml:space="preserve">
</t>
    </r>
    <r>
      <rPr>
        <b/>
        <sz val="9"/>
        <rFont val="Arial"/>
        <family val="2"/>
      </rPr>
      <t>JI Asovivir (Construcción): Junio:</t>
    </r>
    <r>
      <rPr>
        <sz val="9"/>
        <rFont val="Arial"/>
        <family val="2"/>
      </rPr>
      <t xml:space="preserve"> Se continua con la audiencia del proceso de incumplimiento llevado por la Oficina Asesora Jurídica el 29 de junio de 2018, se lee la resolución No. 0895 del 28/06/2018 que sanciona al contratista por un valor de $177.007.018.60 con la cual se  que resuelve el proceso adelantado por esta dependencia. Se adelantan gestiones para definir las condiciones técnicas y contractuales del recibo a satisfacción del proyecto a partir del fallo sancionatorio.
</t>
    </r>
    <r>
      <rPr>
        <b/>
        <sz val="9"/>
        <rFont val="Arial"/>
        <family val="2"/>
      </rPr>
      <t xml:space="preserve">JI Rafael Pombo (consultoría): </t>
    </r>
    <r>
      <rPr>
        <sz val="9"/>
        <rFont val="Arial"/>
        <family val="2"/>
      </rPr>
      <t>Se firma acta de inicio de la Consultoría de complementación de diseños el 10/01/2017,  Junio: El tiempo contractual terminó faltando por cumplimiento del 20%, representado principalmente en el componente eléctrico, de gas natural y presupuesto, se radicó informe de incumplimiento  de Rad INT - 36782  ante la oficina Asesora Jurídica  de la Entidad.
La Subdirección de Plantas físicas  recibió entrega parcial del presupuesto , a partir de esta información se hizo una reunión con consultor, interventoría y supervisión (28/06/2018) en donde se discutieron las observaciones al mismo. Adicionalmente se envió correo a la supervisión con dichos comentarios. Se continua a espera de recibir la subsanación.</t>
    </r>
  </si>
  <si>
    <r>
      <rPr>
        <b/>
        <sz val="9"/>
        <rFont val="Arial"/>
        <family val="2"/>
      </rPr>
      <t>OBRA NUEVA</t>
    </r>
    <r>
      <rPr>
        <sz val="9"/>
        <rFont val="Arial"/>
        <family val="2"/>
      </rPr>
      <t xml:space="preserve">
</t>
    </r>
    <r>
      <rPr>
        <b/>
        <sz val="9"/>
        <rFont val="Arial"/>
        <family val="2"/>
      </rPr>
      <t>JI El Principito (Avianca) (Construcción)</t>
    </r>
    <r>
      <rPr>
        <sz val="9"/>
        <rFont val="Arial"/>
        <family val="2"/>
      </rPr>
      <t xml:space="preserve">: Agosto: el porcentaje de ejecución con corte al mes de agosto es del 39.88 %, según el informe semanal No. 32  enviado por la interventoría Arquitectura Urbana Ltda., en el mismo se contemplan las siguientes actividades: Concreto de 3500 PSI para placa de entrepiso aligerada segundo piso, mampostería en bloque No. 4 para muros divisorios el primer y segundo piso, columnetas para elementos no estructurales  primer piso,  suministro e instalación de tubería agua PVC agua potable primer y segundo piso, suministro e instalación de tubería CPVC agua caliente primer y segundo piso,  suministro e instalación tubería sanitaria primer y segundo piso, entre otras
Por otra parte, el 2 de agosto de 2018 se firma el modificatorio a los contratos del proyecto  en relación a la solicitud de prórroga y adición solicitada, debido a inconvenientes presentados por terceros, tales como: el impedimento presentado por los residentes del conjunto residencial  coopava para el ingreso de maquinaria, equipos y materiales por la única vía de acceso al proyecto, las lluvias presentadas en los meses de abril, mayo y junio, las cuales dificultaron la ejecución de los pilotes en los tiempos contemplados en la programación, por lo que nueva fecha de terminación del proyecto es el 2 de noviembre de 2018.
</t>
    </r>
    <r>
      <rPr>
        <b/>
        <sz val="9"/>
        <rFont val="Arial"/>
        <family val="2"/>
      </rPr>
      <t>JI El Nogal (construcción)</t>
    </r>
    <r>
      <rPr>
        <sz val="9"/>
        <rFont val="Arial"/>
        <family val="2"/>
      </rPr>
      <t xml:space="preserve">: Agosto: La obra presenta a cierre de agosto una ejecución física de 22.98% de acuerdo al informe semanal No. 35, entregado por la interventoría contrato 8683 de 2017, finalizadas las actividades preliminares de demolición de construcción existente, localización y replanteo, instalación de campamento, retiro de escombros, construcción de pilotes, ajustes diseño muro de contención y realizados los ajustes al proceso constructivo de excavaciones y protección de vecindades, así como la estabilización de la construcción colíndate costado W y ejecución del pantallas pre-excavadas fundidas en sitio, se encuentra en etapa de finalización el proceso de excavación central, construcción de muros de contención, actividades de cimentación en costado O  y viga de confinamiento, para iniciar con la construcción de los tanques de agua y preparación del sitio para iniciar montaje de estructura metálica. Se proyecta la necesidad de prórrogas, adicionar e incluir ítems no previstos al contrato con el fin de garantizar el óptimo funcionamiento del proyecto.
</t>
    </r>
    <r>
      <rPr>
        <b/>
        <sz val="9"/>
        <rFont val="Arial"/>
        <family val="2"/>
      </rPr>
      <t>OBRAS DE REFORZAMIENTO
JI Asovivir (Construcción): Agost</t>
    </r>
    <r>
      <rPr>
        <sz val="9"/>
        <rFont val="Arial"/>
        <family val="2"/>
      </rPr>
      <t xml:space="preserve">o: Una vez terminado el proceso de sanción al contratista de obra el 27 de julio de 2018, el 3 de agosto de 2018 se da inicio al proceso de recibo del JI Asovivir entre interventoría, contratista y Entidad, para lo cual se han realizado los correspondientes oficios de solicitud de documentación al contratista e interventoría, así como recorridos al Jardín con el fin de identificar las reparaciones o arreglos que se deben adelantar por parte del contratista en el marco del recibo
</t>
    </r>
    <r>
      <rPr>
        <b/>
        <sz val="9"/>
        <rFont val="Arial"/>
        <family val="2"/>
      </rPr>
      <t>JI Rafael Pombo (consultoría)</t>
    </r>
    <r>
      <rPr>
        <sz val="9"/>
        <rFont val="Arial"/>
        <family val="2"/>
      </rPr>
      <t>: Se firma acta de inicio de la Consultoría de complementación de diseños el 10/01/2017,  Agosto: Se emite la Resolución número 1252 de 22 de Agosto de 2018, por medio de la cual se declara el incumplimiento parcial de la Aceptación de Oferta No. 9238 de 2017 y se hace efectiva la cláusula penal pecuniaria, a partir de dicha fecha se avanza en la consolidación de la información necesaria para la liquidación del contrato; para lo cual, le fue requerida la entrega de los estudios técnicos faltantes al contratista mediante comunicado SAL-77945  del 23 de agosto de 2018. Así  mismo, se dio apertura al proceso de selección para la intervención (obra) del jardín infantil mediante el proceso SDIS-LP-006-2018.</t>
    </r>
  </si>
  <si>
    <r>
      <rPr>
        <b/>
        <sz val="9"/>
        <rFont val="Arial"/>
        <family val="2"/>
      </rPr>
      <t>OBRAS NUEVAS
JI El Principito (Avianca) (Construcción</t>
    </r>
    <r>
      <rPr>
        <sz val="9"/>
        <rFont val="Arial"/>
        <family val="2"/>
      </rPr>
      <t xml:space="preserve">): Septiembre: el porcentaje de ejecución es del 44.57% según el informe semanal No. 36 enviado por la firma interventora Arquitectura Urbana Ltda., contemplado en las siguientes actividades ejecutadas durante el periodo: concreto de 3500 psi para escaleras, rampa y ménsula, mampostería en bloque No. 4 y 5 para muros divisorios,  columnetas para no elementos no estructurales, viguetas para elementos no estructurales, suministro es instalación de puntos hidráulicos, salidas de tomas y alumbrado, pañete de muros en primer piso.
</t>
    </r>
    <r>
      <rPr>
        <b/>
        <sz val="9"/>
        <rFont val="Arial"/>
        <family val="2"/>
      </rPr>
      <t xml:space="preserve">JI El Nogal (construcción): </t>
    </r>
    <r>
      <rPr>
        <sz val="9"/>
        <rFont val="Arial"/>
        <family val="2"/>
      </rPr>
      <t xml:space="preserve">Septiembre: ejecución física de 26.04% de acuerdo al informe semanal No. 39, entregado por la interventoría contrato 8683 de 2017, Concluidas las obras preliminares entre las cuales se encuentran, demolición de construcciones existentes, retiro de escombros, limpieza y preparación del terreno y replanteo. Se finalizaron las obras para de la construcción de la cimentación profunda (pilotes los cuales fueron modificados según nuevo diseño de cimentación). Según cronograma se debió dar inicio a las actividades de excavaciones no obstante las mismas no han podido ser iniciadas debido a los daños presentados en construcciones vecinas, de las cuales la ubicada en el costado occidental presenta mayor riesgo debido a la mala manufactura de su construcción, por lo tanto se iniciaron las obras de estabilización de la misma por parte del contratista de obra, adicionalmente fue necesario realizar por parte del contratista un diseño de muro pantalla combinado con muro de contención esto con el fin de reducir los riegos de afectación de vecindades y vías colindantes, los cuales fueron incluidos como NP mediante modificación 2 del 10/05/2018, solución avalada por el diseñador estructural mediante comunicación del 31 de mayo de 2018, con fecha 26 de junio de 2018 se finaliza la ejecución del 100% de las pantallas, finalizadas las actividades de excavación mecánica y cimentación, junto con la construcción de vigas cabezal, tanques para almacenamiento de agua potable y recuperada de agua lluvia y los rellenos contra muros de contención, se dio inicio al montaje de la estructura metálica con el traslado de materiales, equipos e instalación de campamentos  desde el 21 de septiembre, se continuara con el proceso de montaje de la estructura.
</t>
    </r>
    <r>
      <rPr>
        <b/>
        <sz val="9"/>
        <rFont val="Arial"/>
        <family val="2"/>
      </rPr>
      <t>OBRAS DE REFORZAMIENTO</t>
    </r>
    <r>
      <rPr>
        <sz val="9"/>
        <rFont val="Arial"/>
        <family val="2"/>
      </rPr>
      <t xml:space="preserve">
</t>
    </r>
    <r>
      <rPr>
        <b/>
        <sz val="9"/>
        <rFont val="Arial"/>
        <family val="2"/>
      </rPr>
      <t xml:space="preserve">JI Asovivir (Construcción): SEPTIEMBRE: </t>
    </r>
    <r>
      <rPr>
        <sz val="9"/>
        <rFont val="Arial"/>
        <family val="2"/>
      </rPr>
      <t xml:space="preserve">Teniendo en cuenta  que se terminó el proceso de sanción al contratista de obra consorcio MEMCAR, se encuentra en proceso el recibo del JI Asovivir por parte de la interventoría; en el marco de dicho recibo se han realizado actividades como: reuniones con interventoría y contratista de obra, solicitudes por escrito de documentación y ejecución de actividades,  seguimiento al contratista de obre e interventoría en cumplimiento de los compromisos que se pactan en el marco del recibo de la obra.
</t>
    </r>
    <r>
      <rPr>
        <b/>
        <sz val="9"/>
        <rFont val="Arial"/>
        <family val="2"/>
      </rPr>
      <t>JI Rafael Pombo (consultoría):</t>
    </r>
    <r>
      <rPr>
        <sz val="9"/>
        <rFont val="Arial"/>
        <family val="2"/>
      </rPr>
      <t>Septiembre: En función de ejecutar la a liquidación del contrato Aceptación de Oferta N° 9238 de 2017, se reciben los diseños eléctricos  mediante comunicado Rad ENT 43258 del 21 de septiembre de 2018 producto necesario para completar la consultoría, igualmente el consultor radica el día 28 de septiembre del año en curso el oficio debidamente autenticado en el cual comunica y autoriza a la Entidad el descuento de la multa impuesta en la Resolución número 1252 del 22 de Agosto de 2018.
Septiembre: La Entidad recibió toda la información producto del contrato de consultoría  y  procedió a radicar en la Subdirección de Contratación, la Carpeta  del proceso de licitación pública  SDIS-LP-006-2018 para la construcción de la obra para publicar pliego definitivo. En cuanto a la Interventoría se realizaron los ajustes solicitados y se radicó en  la subdirección de contratación, se proyecta publicación en el mes de octubre.</t>
    </r>
  </si>
  <si>
    <r>
      <rPr>
        <b/>
        <sz val="9"/>
        <rFont val="Arial"/>
        <family val="2"/>
      </rPr>
      <t>OBRAS NUEVAS</t>
    </r>
    <r>
      <rPr>
        <sz val="9"/>
        <rFont val="Arial"/>
        <family val="2"/>
      </rPr>
      <t xml:space="preserve">
</t>
    </r>
    <r>
      <rPr>
        <b/>
        <sz val="9"/>
        <rFont val="Arial"/>
        <family val="2"/>
      </rPr>
      <t xml:space="preserve">JI El Principito (Avianca) (Construcción): </t>
    </r>
    <r>
      <rPr>
        <sz val="9"/>
        <rFont val="Arial"/>
        <family val="2"/>
      </rPr>
      <t xml:space="preserve">El porcentaje de ejecución con corte al mes de octubre es del 52.69% según el informe semanal No. 40 enviado por la firma interventora Arquitectura Urbana Ltda., contemplado en las siguientes actividades ejecutadas durante el periodo: concreto de 3500 psi para escaleras, rampa y ménsula, mampostería en bloque No. 4 y 5 para muros divisorios,  columnetas para no elementos no estructurales, viguetas para elementos no estructurales, suministro es instalación de puntos hidráulicos, salidas de tomas y alumbrado, pañete de muros primer y segundo piso.
</t>
    </r>
    <r>
      <rPr>
        <b/>
        <sz val="9"/>
        <rFont val="Arial"/>
        <family val="2"/>
      </rPr>
      <t>JI El Nogal (construcción):</t>
    </r>
    <r>
      <rPr>
        <sz val="9"/>
        <rFont val="Arial"/>
        <family val="2"/>
      </rPr>
      <t xml:space="preserve"> Octubre: Ejecución física de 33.43% contra una programación de 34.00% de acuerdo al informe semanal No. 44, entregado por la interventoría contrato 8683 de 2017.  Finalizadas las actividades de excavación mecánica y cimentación, junto con la construcción de vigas cabezal, tanques para almacenamiento de agua potable y recuperada de agua lluvia y los rellenos contra muros de contención, desde el 21 de septiembre se dio inicio al montaje de la estructura metálica con el traslado de materiales, equipos, instalación de campamentos, con la construcción de la plataforma para el posicionamiento de la maquina PH para el izaje de la estructura metálica, simultáneamente se adelantaron los rellenos en material seleccionado en material B-400, instalación de tuberías del sistema del filtro de sótano, actualmente se continua con el izaje por fases de la estructura metálica donde se ven avances en la instalación de columnas, vigas, viguetas, estructura del ascensor y colocación de la lámina de Stell Deck. Así las cosas se encuentra finalizada la fase 1 de la estructura, en proceso las faces 2 y 3. Siguiendo la programación de obra se tiene proyectado para inicios del mes de noviembre la ejecución de instalación de la fase 4 de la estructura metálica y ejecutar la construcción de placas de entre piso en Stell Deck, construcción de placa de piso en sótano e instalaciones hidráulicas y eléctricas. Por otra parte, el contratista de obra presento para revisión final y aprobación de la interventoría los detalles arquitectónicos del proyecto.
</t>
    </r>
    <r>
      <rPr>
        <b/>
        <sz val="9"/>
        <rFont val="Arial"/>
        <family val="2"/>
      </rPr>
      <t>OBRAS DE REFORZAMIENTO</t>
    </r>
    <r>
      <rPr>
        <sz val="9"/>
        <rFont val="Arial"/>
        <family val="2"/>
      </rPr>
      <t xml:space="preserve">
</t>
    </r>
    <r>
      <rPr>
        <b/>
        <sz val="9"/>
        <rFont val="Arial"/>
        <family val="2"/>
      </rPr>
      <t xml:space="preserve">JI Asovivir (Construcción): </t>
    </r>
    <r>
      <rPr>
        <sz val="9"/>
        <rFont val="Arial"/>
        <family val="2"/>
      </rPr>
      <t xml:space="preserve">Octubre: Se han realizado actividades en el marco del recibo y liquidación del proyecto, tales como: reuniones con interventoría y contratista de obra, solicitudes por escrito de documentación y ejecución de actividades,  seguimiento al contratista de obra e interventoría para el cumplimiento de los compromisos adquiridos por el contratista Consorcio MEMCAR.
</t>
    </r>
    <r>
      <rPr>
        <b/>
        <sz val="9"/>
        <rFont val="Arial"/>
        <family val="2"/>
      </rPr>
      <t xml:space="preserve">JI Rafael Pombo (consultoría): </t>
    </r>
    <r>
      <rPr>
        <sz val="9"/>
        <rFont val="Arial"/>
        <family val="2"/>
      </rPr>
      <t xml:space="preserve">
Octubre: El día 25 de octubre de 2018 se realiza una mesa de trabajo con el Ingeniero Electricista por parte del Consultor, el Ingeniero Electricista asignado como apoyo técnico a la supervisión del contrato, para ajustar los diseños eléctricos presentados por el Consultor en el mes de septiembre. En dicha mesa de trabajo, el consultor asume un nuevo compromiso de ajuste del producto entregado para el 1 de noviembre de 2018.
Durante el mes de Septiembre La Entidad recibió toda la información producto del contrato de consultoría y  procedió a radicar en la Subdirección de Contratación, la carpeta  del proceso de licitación pública  SDIS-LP-006-2018 para la construcción de la obra y publicar pliego definitivo. En cuanto a la Interventoría se realizaron los ajustes solicitados y se radicó en  la subdirección de contratación, se proyecta publicación en el mes de octubre. En el mes de octubre Se da cumplimiento al cronograma del proceso Licitatorio y se publica el proceso de la Interventoría . </t>
    </r>
  </si>
  <si>
    <r>
      <rPr>
        <b/>
        <sz val="9"/>
        <rFont val="Arial"/>
        <family val="2"/>
      </rPr>
      <t>OBRAS NUEVAS</t>
    </r>
    <r>
      <rPr>
        <sz val="9"/>
        <rFont val="Arial"/>
        <family val="2"/>
      </rPr>
      <t xml:space="preserve">
</t>
    </r>
    <r>
      <rPr>
        <b/>
        <sz val="9"/>
        <rFont val="Arial"/>
        <family val="2"/>
      </rPr>
      <t xml:space="preserve">JI El Principito (Avianca) (Construcción): </t>
    </r>
    <r>
      <rPr>
        <sz val="9"/>
        <rFont val="Arial"/>
        <family val="2"/>
      </rPr>
      <t xml:space="preserve">Noviembre: El porcentaje de ejecución reportado por parte de la interventoría según el informe semanal No. 45 el porcentaje de avance a la del proyecto es del 60.30% contemplado en actividades como: mampostería en bloque No. 5 del segundo y tercer piso, pañete y estuco del primero, segundo y tercer piso, columnetas para elementos no estructurales, viguetas de elementos no estructurales, instalación de tubería hidráulica y sanitaria, instalación de tubería para red contra incendios, suministro e instalación de gabinetes red contra incendios, suministro e instalación de tubería eléctrica, suministro e instalación de enchapes de piso, afinados de pisos, suministro e instalación de granito pulido para medias cañas, suministro e instalación de puertas metálicas, entre otras.
</t>
    </r>
    <r>
      <rPr>
        <b/>
        <sz val="9"/>
        <rFont val="Arial"/>
        <family val="2"/>
      </rPr>
      <t xml:space="preserve">JI El Nogal (construcción): </t>
    </r>
    <r>
      <rPr>
        <sz val="9"/>
        <rFont val="Arial"/>
        <family val="2"/>
      </rPr>
      <t xml:space="preserve">Noviembre: Ejecución física de 43.83% contra una programación de 44% de acuerdo al informe semanal No. 48, entregado por la interventoría ejecutada mediante el contrato 8683 de 2017; el informe semanal fue radicado en la SDIS con Rad E2018054437 del 27/11/2018.  Desde el 21 de septiembre se dio inicio al izaje de la estructura metálica, la cual fue dividida en 6 fases. Así las cosas, a la fecha se encuentran finalizadas las fases 1, 2 y 3 de la estructura metálica, fundiéndose en concreto las placas de entrepiso y cubierta, y el montaje de la estructura para el ascensor. En ejecución se encuentran las 4 y 5, dado que la fase 6 corresponde a las escaleras. Siguiendo la programación de obra se tiene proyectado finalizar las fases 4, 5 y 6 el 12 de diciembre de 2018. asimismo, se adelantarán actividades de construcción de placa de piso en sótano e instalaciones hidráulicas y eléctricas. Por otra parte, el contratista de obra presentó para revisión final y aprobación, los detalles  arquitectónicos del proyecto. Asimismo, el contratista e interventor se encuentran en la evaluación APU no previstos y balance financiero del contrato.
</t>
    </r>
    <r>
      <rPr>
        <b/>
        <sz val="9"/>
        <rFont val="Arial"/>
        <family val="2"/>
      </rPr>
      <t xml:space="preserve">
OBRAS REFORZAMIENTO
</t>
    </r>
    <r>
      <rPr>
        <sz val="9"/>
        <rFont val="Arial"/>
        <family val="2"/>
      </rPr>
      <t>JI Asovivir (Construcción): Noviembre: Se adelantan reuniones con los profesionales de interventoría y contratista de obra del proyecto, con el fin de verificar las observaciones realizadas a documentos entregados por el consorcio MEMCAR y los pendientes existentes en la obra; por lo que se establecieron compromisos para entrega nuevamente de la documentación y los arreglos necesarios.</t>
    </r>
  </si>
  <si>
    <r>
      <rPr>
        <b/>
        <sz val="9"/>
        <rFont val="Arial"/>
        <family val="2"/>
      </rPr>
      <t>OBRAS NUEVAS</t>
    </r>
    <r>
      <rPr>
        <sz val="9"/>
        <rFont val="Arial"/>
        <family val="2"/>
      </rPr>
      <t xml:space="preserve">
</t>
    </r>
    <r>
      <rPr>
        <b/>
        <sz val="9"/>
        <rFont val="Arial"/>
        <family val="2"/>
      </rPr>
      <t xml:space="preserve">JI El Principito (Avianca) (Construcción): </t>
    </r>
    <r>
      <rPr>
        <sz val="9"/>
        <rFont val="Arial"/>
        <family val="2"/>
      </rPr>
      <t xml:space="preserve">DICIEMBRE: el porcentaje de ejecución según el informe No.49  entregado por la interventoría es de 80.24%, representado en actividades como: estuco y pintura del primer, segundo y tercer piso en paredes y techos, instalación de ventanas, instalación de puertas metálicas, instalación de enchape de pisos del primer, segundo y tercer piso, instalación de enchape de pared en baños, lava colas y cocina, instalación de tubería hidráulica y sanitaria, instalación de tubería eléctrica y cableado para tomas e interruptores.
</t>
    </r>
    <r>
      <rPr>
        <b/>
        <sz val="9"/>
        <rFont val="Arial"/>
        <family val="2"/>
      </rPr>
      <t>JI El Nogal (construcción):</t>
    </r>
    <r>
      <rPr>
        <sz val="9"/>
        <rFont val="Arial"/>
        <family val="2"/>
      </rPr>
      <t xml:space="preserve"> Diciembre: el porcentaje de ejecución según el informe semanal N°53 entregado por la interventoría es del 60%, representado en actividades de cimentación, estructura metálica, fundida de placas en concreto de contrapiso, entrepiso y cubierta, mampostería, avances en instalaciones hidrosanitarias y eléctricas. Se recibieron ítems no previstos presentados por el contratista y avalados por la interventoría, los cuales son requeridos para la ejecución total del proyecto. En el caso de ser aprobados, será necesario realizar una modificación al contrato de obra para incluir los NP y adicionar recursos que se han presupuestado en 176 millones aproximadamente. Se adelantan gestiones ante enel-codensa para obtener la factibilidad del proyecto y trámite ante la EAAB para verificar la acometida a la red exterior. Se realizó pago de expensas ante la curaduría para el trámite de actualización de la licencia de construcción. Dentro de los ítems NP en verificación se incluye la ventanería en aluminio, la cual es indispensable para el funcionamiento del proyecto.
</t>
    </r>
    <r>
      <rPr>
        <b/>
        <sz val="9"/>
        <rFont val="Arial"/>
        <family val="2"/>
      </rPr>
      <t xml:space="preserve">OBRAS REFORZAMIENTO
JI Asovivir (Construcción): </t>
    </r>
    <r>
      <rPr>
        <sz val="9"/>
        <rFont val="Arial"/>
        <family val="2"/>
      </rPr>
      <t>Se adelanta proceso de liquidación, para lo cual se radicó el acta de liquidación en la Subdirección de Contratación el 14 de diciembre de 2018, para una revisión previa.</t>
    </r>
    <r>
      <rPr>
        <b/>
        <sz val="9"/>
        <rFont val="Arial"/>
        <family val="2"/>
      </rPr>
      <t xml:space="preserve">
JI Rafael Pombo (consultoría): </t>
    </r>
    <r>
      <rPr>
        <sz val="9"/>
        <rFont val="Arial"/>
        <family val="2"/>
      </rPr>
      <t>Diciembre: Se adjudica la interventoría de obra a CIVING SAS. Contrato número 9303 de 2018 se suben pólizas de garantías en la plataforma del SECOP II el día 21 de diciembre de 2018, las cuales están en trámite de aprobación por parte de la Subdirección  de Contratación. 
Respecto al contrato de obra número 9172 de 2018, se aprobaron las pólizas de garantías, con oficio emitido el día 20 de diciembre de 2018 por parte de la Subdirección de Contratación. Del mismo modo, se conforma la fiducia con la Fiduciaria Bogotá Contrato número 82054, con lo cual solo resta la aprobación de las hojas de vida para dar paso a la suscripción del acta de inicio de la construcción.</t>
    </r>
  </si>
  <si>
    <t>Durante el mes de septiembre se realizaron 54 visitas de seguimiento a unidades operativas de la entidad distribuidas de la siguiente manera: 3 del proyecto 1113 - Por una ciudad incluyente y sin barreras,  8 de la SLIS Ciudad Bolívar, 8 de la SLIS Fontibón, 9 de la SLIS Santa Fe - Candelaria, 7 de la SLIS Suba, 8 de la SLIS Usme, 4 de la Sub. para la Identificación, caracterización e integración y 7 de la Sub. para la Juventud.
Al respecto, se están tomando medidas para cumplir con las visitas de seguimiento que no fueron posibles en meses anteriores, como reprogramaciones, alertas y solicitudes de cumplimiento a los referentes documentales técnicos y locales.</t>
  </si>
  <si>
    <t>Durante el mes de octubre se realizaron 103 visitas de seguimiento a unidades operativas de la entidad distribuidas de la siguiente manera por dependencia: 1 de la SLIS Barrios Unidos - Teusaquillo, 8 de la SLIS Los Mártires, 7 de la SLIS Bosa, 8 de la SLIS Chapinero, 6 de la SLIS Engativá, 8 de la SLIS Kennedy, 8 de la SLIS Puente Aranda - Antonio Nariño, 8 de la SLIS San Cristóbal, 14 de la SLIS Tunjuelito, 8 de la SLIS Usaquén, 8 de la Sub. para la Adultez, 8 de la Sub. para la Infancia y 11 de la Sub. para la Vejez.
Al respecto, se están tomando medidas para cumplir con las visitas de seguimiento que no fueron posibles en meses anteriores, como reprogramaciones, alertas y solicitudes de cumplimiento a los referentes documentales técnicos y locales.</t>
  </si>
  <si>
    <t>Durante el mes de Noviembre se realizaron 131 visitas de seguimiento a unidades operativas de la entidad distribuidas de la siguiente manera por dependencia: 1 SLIS Engativá, 1 SLIS Suba, 1 SLIS Bosa, 1 SLIS Chapinero, 1 SLIS Santafé-Candelaria, 1 SLIS Usaquén, 1 SLIS Fontibón, 1 SLIS Chapinero, 1 SLIS Usme, 1 SLIS Kennedy, 8 SLIS Ciudad Bolívar, 7 SLIS Suba, 1 Inclusión Comunitaria de Ciudad Bolívar, 1 Inclusión Comunitaria Tunjuelito, 50 Bogotá Te Nutre de la Subdirección de Nutrición y Abastecimiento, 8 SLIS Santafé- Candelaria, 7 SLIS Rafael Uribe Uribe, 8 SLIS Barios Unidos-Teusaquillo, 8 SLIS Engativá, 7 de la Subdirección para la Juventud, 8 SLIS Usme, 8 Creciendo en Familia de la Subdirección para la Infancia.
Al respecto, se están tomando medidas para cumplir con las visitas de seguimiento que no fueron posibles en meses anteriores, como reprogramaciones, alertas y solicitudes de cumplimiento a los referentes documentales técnicos y locales.</t>
  </si>
  <si>
    <t xml:space="preserve">Durante el mes de diciembre se realizaron 88 visitas de seguimiento a unidades operativas de la entidad distribuidas de la siguiente manera por dependencia: 
8 Subdirección de adultez, 
6 Subdirección Local Bosa, 
8 Subdirección Local Chapinero, 
8 Subdirección Local Fontibón, 
8 Subdirección Local Mártires, 
8 Subdirección Local Tunjuelito, 
2 Subdirección para la Vejez, 
8 Subdirección Local San Cristóbal, 
8 Subdirección Local Usaquén, 
8 Subdirección Local Kennedy, 
9 Subdirección Local Rafael Uribe, 
7 Subdirección Local Puente Aranda Antonio Nariño.   
Al respecto, se tomaron medidas para dar pleno cumplimiento a visitas reprogramadas. </t>
  </si>
  <si>
    <t>Se llevó a cabo la reunión de la Mesa Operativa SIGA el 20 de septiembre de 2018 en la cual se resocializó el procedimiento de reconstrucción de expedientes, el formato de volumetría, el seguimiento al plan de trabajo de las visitas a unidades operativas que deben realizar los referentes documentales técnicos y locales y adquiriendo compromisos de socialización de lineamientos documentales en las subdirecciones de la localidad y sus unidades operativas.
Lo anterior con el fin de mantener un único canal de comunicación con los referentes y minimizar cualquier riesgo de malinterpretación de la información o falta de claridad en la misma.</t>
  </si>
  <si>
    <r>
      <rPr>
        <b/>
        <sz val="9"/>
        <rFont val="Arial"/>
        <family val="2"/>
      </rPr>
      <t xml:space="preserve">OBRAS NUEVAS. </t>
    </r>
    <r>
      <rPr>
        <sz val="9"/>
        <rFont val="Arial"/>
        <family val="2"/>
      </rPr>
      <t xml:space="preserve">JI El Principito (Avianca): el porcentaje de ejecución a corte del mes de Febrero es del 2.05% contemplado en las siguientes actividades, demolición de estructura existente, localización y replanteo, construcción de campamento, retiro de escombros, lo anterior con respecto a la reprogramación aprobada por la interventoría del proyecto.
JI El Nogal:  presenta a cierre de Febrero, una ejecución de 5.23% de acuerdo al informe semanal No. 9 entregado por la interventoría contrato 8683 de 2017, 
Se adelanta la ejecución de los contratos de consultoría para los estudios, diseños y trámite de licencia de 10 jardines infantiles.
</t>
    </r>
    <r>
      <rPr>
        <b/>
        <sz val="9"/>
        <rFont val="Arial"/>
        <family val="2"/>
      </rPr>
      <t xml:space="preserve">OBRAS DE REFORZAMIENTO. </t>
    </r>
    <r>
      <rPr>
        <sz val="9"/>
        <rFont val="Arial"/>
        <family val="2"/>
      </rPr>
      <t>JI Asovivir: A corte del mes de febrero, el proyecto cuenta con terminación contractual del 26 de noviembre de 2017 con un porcentaje de ejecución del 64.40%, una vez terminado el plazo contractual se radicó ante la oficina asesora jurídica la solicitud de aplicación de la cláusula penal pecuniaria al contratista de obra, con el fin que desde su competencia se determine el incumplimiento del contratista de obra.
JI Rafael Pombo: Se firma acta de inicio de la Consultoría el 10/01/2017 y se aprueban las pólizas, en el mes de Enero. En el mes de Febrero se entrega diagnostico completo, incluye anteproyecto hidráulico - sanitario, eléctrico y diseño estructural. Se entrega modelo 3D, planos arquitectónicos con detalles constructivos y de acabados, así como también se entrega para revisión el análisis de precios de cuadrillas mano obra.</t>
    </r>
  </si>
  <si>
    <t xml:space="preserve"> 353 unidades operativas de la SDIS han recibido intervenciones de mantenimiento preventivo o correctivo para garantizar una atención de calidad a la ciudadanía 
Es importante mencionar que a pesar que la meta fue superada, la Entidad debe continuar realizando las intervenciones necesarias para garantizar la prestación de los servicios sociales, lo anterior atendiendo el decreto 607 de 2007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</si>
</sst>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4" formatCode="_-&quot;$&quot;* #,##0.00_-;\-&quot;$&quot;* #,##0.00_-;_-&quot;$&quot;* &quot;-&quot;??_-;_-@_-"/>
    <numFmt numFmtId="43" formatCode="_-* #,##0.00_-;\-* #,##0.00_-;_-* &quot;-&quot;??_-;_-@_-"/>
    <numFmt numFmtId="164" formatCode="_-* #,##0_-;\-* #,##0_-;_-* &quot;-&quot;??_-;_-@_-"/>
    <numFmt numFmtId="165" formatCode="#,##0_ ;\-#,##0\ "/>
    <numFmt numFmtId="166" formatCode="_-* #,##0.00_-;\-* #,##0.00_-;_-* &quot;-&quot;_-;_-@_-"/>
    <numFmt numFmtId="167" formatCode="0.0%"/>
  </numFmts>
  <fonts count="20" x14ac:knownFonts="1">
    <font>
      <sz val="11"/>
      <color theme="1"/>
      <name val="Calibri"/>
      <family val="2"/>
      <scheme val="minor"/>
    </font>
    <font>
      <sz val="11"/>
      <color theme="1"/>
      <name val="Calibri"/>
      <family val="2"/>
      <scheme val="minor"/>
    </font>
    <font>
      <sz val="12"/>
      <color theme="1"/>
      <name val="Arial"/>
      <family val="2"/>
    </font>
    <font>
      <b/>
      <sz val="12"/>
      <color theme="0"/>
      <name val="Arial"/>
      <family val="2"/>
    </font>
    <font>
      <b/>
      <sz val="11"/>
      <name val="Arial"/>
      <family val="2"/>
    </font>
    <font>
      <b/>
      <sz val="11"/>
      <color theme="0"/>
      <name val="Arial"/>
      <family val="2"/>
    </font>
    <font>
      <b/>
      <sz val="12"/>
      <name val="Arial"/>
      <family val="2"/>
    </font>
    <font>
      <sz val="12"/>
      <color theme="0"/>
      <name val="Arial"/>
      <family val="2"/>
    </font>
    <font>
      <sz val="10"/>
      <color theme="0"/>
      <name val="Arial"/>
      <family val="2"/>
    </font>
    <font>
      <sz val="10"/>
      <name val="Arial"/>
      <family val="2"/>
    </font>
    <font>
      <sz val="9"/>
      <color rgb="FFFF0000"/>
      <name val="Arial"/>
      <family val="2"/>
    </font>
    <font>
      <sz val="9"/>
      <name val="Arial"/>
      <family val="2"/>
    </font>
    <font>
      <sz val="9"/>
      <color theme="1"/>
      <name val="Arial"/>
      <family val="2"/>
    </font>
    <font>
      <sz val="11"/>
      <color indexed="8"/>
      <name val="Calibri"/>
      <family val="2"/>
    </font>
    <font>
      <sz val="12"/>
      <name val="Arial"/>
      <family val="2"/>
    </font>
    <font>
      <b/>
      <sz val="18"/>
      <color theme="4" tint="-0.249977111117893"/>
      <name val="Arial"/>
      <family val="2"/>
    </font>
    <font>
      <b/>
      <sz val="9"/>
      <name val="Arial"/>
      <family val="2"/>
    </font>
    <font>
      <sz val="9"/>
      <name val="Calibri"/>
      <family val="2"/>
      <scheme val="minor"/>
    </font>
    <font>
      <sz val="9"/>
      <color indexed="81"/>
      <name val="Tahoma"/>
      <family val="2"/>
    </font>
    <font>
      <b/>
      <sz val="18"/>
      <name val="Arial"/>
      <family val="2"/>
    </font>
  </fonts>
  <fills count="14">
    <fill>
      <patternFill patternType="none"/>
    </fill>
    <fill>
      <patternFill patternType="gray125"/>
    </fill>
    <fill>
      <patternFill patternType="solid">
        <fgColor theme="0"/>
        <bgColor indexed="64"/>
      </patternFill>
    </fill>
    <fill>
      <patternFill patternType="solid">
        <fgColor theme="8" tint="-0.499984740745262"/>
        <bgColor indexed="44"/>
      </patternFill>
    </fill>
    <fill>
      <patternFill patternType="solid">
        <fgColor theme="1" tint="0.499984740745262"/>
        <bgColor indexed="44"/>
      </patternFill>
    </fill>
    <fill>
      <patternFill patternType="solid">
        <fgColor theme="8"/>
        <bgColor indexed="64"/>
      </patternFill>
    </fill>
    <fill>
      <patternFill patternType="solid">
        <fgColor theme="8" tint="-0.249977111117893"/>
        <bgColor indexed="64"/>
      </patternFill>
    </fill>
    <fill>
      <patternFill patternType="solid">
        <fgColor theme="8" tint="0.39997558519241921"/>
        <bgColor indexed="44"/>
      </patternFill>
    </fill>
    <fill>
      <patternFill patternType="solid">
        <fgColor theme="8" tint="0.59999389629810485"/>
        <bgColor indexed="44"/>
      </patternFill>
    </fill>
    <fill>
      <patternFill patternType="solid">
        <fgColor theme="8" tint="0.79998168889431442"/>
        <bgColor indexed="44"/>
      </patternFill>
    </fill>
    <fill>
      <patternFill patternType="solid">
        <fgColor theme="2" tint="-0.249977111117893"/>
        <bgColor indexed="44"/>
      </patternFill>
    </fill>
    <fill>
      <patternFill patternType="solid">
        <fgColor theme="7" tint="0.59999389629810485"/>
        <bgColor indexed="64"/>
      </patternFill>
    </fill>
    <fill>
      <patternFill patternType="solid">
        <fgColor indexed="9"/>
        <bgColor indexed="64"/>
      </patternFill>
    </fill>
    <fill>
      <patternFill patternType="solid">
        <fgColor theme="7" tint="0.79998168889431442"/>
        <bgColor indexed="64"/>
      </patternFill>
    </fill>
  </fills>
  <borders count="10">
    <border>
      <left/>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3" fillId="0" borderId="0" applyFont="0" applyFill="0" applyBorder="0" applyAlignment="0" applyProtection="0"/>
    <xf numFmtId="44" fontId="1" fillId="0" borderId="0" applyFont="0" applyFill="0" applyBorder="0" applyAlignment="0" applyProtection="0"/>
  </cellStyleXfs>
  <cellXfs count="88">
    <xf numFmtId="0" fontId="0" fillId="0" borderId="0" xfId="0"/>
    <xf numFmtId="0" fontId="2" fillId="2" borderId="0" xfId="0" applyFont="1" applyFill="1" applyAlignment="1" applyProtection="1">
      <alignment horizontal="center" vertical="center"/>
      <protection hidden="1"/>
    </xf>
    <xf numFmtId="0" fontId="7" fillId="2" borderId="0" xfId="0" applyFont="1" applyFill="1" applyAlignment="1" applyProtection="1">
      <alignment horizontal="center" vertical="center"/>
      <protection hidden="1"/>
    </xf>
    <xf numFmtId="0" fontId="8" fillId="10" borderId="3" xfId="0" applyFont="1" applyFill="1" applyBorder="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12" fillId="2" borderId="0" xfId="0" applyFont="1" applyFill="1" applyAlignment="1" applyProtection="1">
      <alignment horizontal="center"/>
      <protection hidden="1"/>
    </xf>
    <xf numFmtId="0" fontId="12" fillId="2" borderId="0" xfId="0" applyFont="1" applyFill="1" applyProtection="1">
      <protection hidden="1"/>
    </xf>
    <xf numFmtId="0" fontId="12" fillId="2" borderId="0" xfId="0" applyFont="1" applyFill="1" applyAlignment="1" applyProtection="1">
      <alignment horizontal="left"/>
      <protection hidden="1"/>
    </xf>
    <xf numFmtId="9" fontId="12" fillId="2" borderId="0" xfId="3" applyFont="1" applyFill="1" applyAlignment="1" applyProtection="1">
      <alignment horizontal="center"/>
      <protection hidden="1"/>
    </xf>
    <xf numFmtId="0" fontId="12" fillId="2" borderId="0" xfId="0" applyFont="1" applyFill="1" applyAlignment="1" applyProtection="1">
      <alignment horizontal="center" vertical="center"/>
      <protection hidden="1"/>
    </xf>
    <xf numFmtId="9" fontId="11" fillId="2" borderId="3" xfId="3" applyFont="1" applyFill="1" applyBorder="1" applyAlignment="1" applyProtection="1">
      <alignment horizontal="center" vertical="center"/>
      <protection hidden="1"/>
    </xf>
    <xf numFmtId="9" fontId="11" fillId="2" borderId="3" xfId="1" applyNumberFormat="1" applyFont="1" applyFill="1" applyBorder="1" applyAlignment="1" applyProtection="1">
      <alignment horizontal="center" vertical="center"/>
      <protection hidden="1"/>
    </xf>
    <xf numFmtId="43" fontId="11" fillId="2" borderId="3" xfId="1" applyFont="1" applyFill="1" applyBorder="1" applyAlignment="1" applyProtection="1">
      <alignment horizontal="center" vertical="center"/>
      <protection hidden="1"/>
    </xf>
    <xf numFmtId="0" fontId="11" fillId="11" borderId="3" xfId="1" applyNumberFormat="1" applyFont="1" applyFill="1" applyBorder="1" applyAlignment="1" applyProtection="1">
      <alignment horizontal="left" vertical="center" wrapText="1"/>
      <protection locked="0" hidden="1"/>
    </xf>
    <xf numFmtId="43" fontId="11" fillId="2" borderId="3" xfId="3" applyNumberFormat="1" applyFont="1" applyFill="1" applyBorder="1" applyAlignment="1" applyProtection="1">
      <alignment horizontal="center" vertical="center"/>
      <protection hidden="1"/>
    </xf>
    <xf numFmtId="9" fontId="11" fillId="2" borderId="3" xfId="3" applyFont="1" applyFill="1" applyBorder="1" applyAlignment="1" applyProtection="1">
      <alignment horizontal="center"/>
      <protection hidden="1"/>
    </xf>
    <xf numFmtId="43" fontId="11" fillId="11" borderId="3" xfId="1" applyFont="1" applyFill="1" applyBorder="1" applyAlignment="1" applyProtection="1">
      <alignment horizontal="center" vertical="center"/>
      <protection locked="0" hidden="1"/>
    </xf>
    <xf numFmtId="10" fontId="11" fillId="11" borderId="3" xfId="1" applyNumberFormat="1" applyFont="1" applyFill="1" applyBorder="1" applyAlignment="1" applyProtection="1">
      <alignment horizontal="center" vertical="center"/>
      <protection locked="0" hidden="1"/>
    </xf>
    <xf numFmtId="9" fontId="11" fillId="11" borderId="3" xfId="3" applyFont="1" applyFill="1" applyBorder="1" applyAlignment="1" applyProtection="1">
      <alignment horizontal="center" vertical="center"/>
      <protection locked="0" hidden="1"/>
    </xf>
    <xf numFmtId="165" fontId="11" fillId="11" borderId="3" xfId="4" applyNumberFormat="1" applyFont="1" applyFill="1" applyBorder="1" applyAlignment="1" applyProtection="1">
      <alignment horizontal="center" vertical="center"/>
      <protection locked="0" hidden="1"/>
    </xf>
    <xf numFmtId="1" fontId="11" fillId="11" borderId="3" xfId="4" applyNumberFormat="1" applyFont="1" applyFill="1" applyBorder="1" applyAlignment="1" applyProtection="1">
      <alignment horizontal="center" vertical="center"/>
      <protection locked="0" hidden="1"/>
    </xf>
    <xf numFmtId="3" fontId="11" fillId="11" borderId="3" xfId="4" applyNumberFormat="1" applyFont="1" applyFill="1" applyBorder="1" applyAlignment="1" applyProtection="1">
      <alignment horizontal="center" vertical="center"/>
      <protection locked="0" hidden="1"/>
    </xf>
    <xf numFmtId="2" fontId="11" fillId="11" borderId="3" xfId="3" applyNumberFormat="1" applyFont="1" applyFill="1" applyBorder="1" applyAlignment="1" applyProtection="1">
      <alignment horizontal="center" vertical="center"/>
      <protection locked="0" hidden="1"/>
    </xf>
    <xf numFmtId="0" fontId="8" fillId="6" borderId="3" xfId="0" applyFont="1" applyFill="1" applyBorder="1" applyAlignment="1" applyProtection="1">
      <alignment horizontal="center" vertical="center" wrapText="1"/>
      <protection hidden="1"/>
    </xf>
    <xf numFmtId="0" fontId="9" fillId="7" borderId="3" xfId="0" applyFont="1" applyFill="1" applyBorder="1" applyAlignment="1" applyProtection="1">
      <alignment horizontal="center" vertical="center" wrapText="1"/>
      <protection hidden="1"/>
    </xf>
    <xf numFmtId="0" fontId="9" fillId="8" borderId="3" xfId="0" applyFont="1" applyFill="1" applyBorder="1" applyAlignment="1" applyProtection="1">
      <alignment horizontal="center" vertical="center" wrapText="1"/>
      <protection hidden="1"/>
    </xf>
    <xf numFmtId="0" fontId="9" fillId="9" borderId="3" xfId="0" applyFont="1" applyFill="1" applyBorder="1" applyAlignment="1" applyProtection="1">
      <alignment horizontal="center" vertical="center" wrapText="1"/>
      <protection hidden="1"/>
    </xf>
    <xf numFmtId="0" fontId="8" fillId="7" borderId="3" xfId="0" applyFont="1" applyFill="1" applyBorder="1" applyAlignment="1" applyProtection="1">
      <alignment horizontal="center" vertical="center" wrapText="1"/>
      <protection hidden="1"/>
    </xf>
    <xf numFmtId="1" fontId="11" fillId="2" borderId="3" xfId="3" applyNumberFormat="1" applyFont="1" applyFill="1" applyBorder="1" applyAlignment="1" applyProtection="1">
      <alignment horizontal="center" vertical="center"/>
      <protection hidden="1"/>
    </xf>
    <xf numFmtId="167" fontId="11" fillId="2" borderId="3" xfId="3" applyNumberFormat="1" applyFont="1" applyFill="1" applyBorder="1" applyAlignment="1" applyProtection="1">
      <alignment horizontal="center" vertical="center"/>
      <protection hidden="1"/>
    </xf>
    <xf numFmtId="10" fontId="11" fillId="2" borderId="3" xfId="3" applyNumberFormat="1" applyFont="1" applyFill="1" applyBorder="1" applyAlignment="1" applyProtection="1">
      <alignment horizontal="center" vertical="center"/>
      <protection hidden="1"/>
    </xf>
    <xf numFmtId="166" fontId="11" fillId="11" borderId="3" xfId="2" applyNumberFormat="1" applyFont="1" applyFill="1" applyBorder="1" applyAlignment="1" applyProtection="1">
      <alignment horizontal="center" vertical="center"/>
      <protection locked="0" hidden="1"/>
    </xf>
    <xf numFmtId="1" fontId="11" fillId="11" borderId="3" xfId="3" applyNumberFormat="1" applyFont="1" applyFill="1" applyBorder="1" applyAlignment="1" applyProtection="1">
      <alignment horizontal="center" vertical="center"/>
      <protection locked="0" hidden="1"/>
    </xf>
    <xf numFmtId="0" fontId="3" fillId="10" borderId="3" xfId="0" applyFont="1" applyFill="1" applyBorder="1" applyAlignment="1" applyProtection="1">
      <alignment horizontal="center" vertical="center" wrapText="1"/>
      <protection hidden="1"/>
    </xf>
    <xf numFmtId="0" fontId="6" fillId="2" borderId="0" xfId="0" applyFont="1" applyFill="1" applyAlignment="1" applyProtection="1">
      <alignment wrapText="1"/>
      <protection hidden="1"/>
    </xf>
    <xf numFmtId="0" fontId="14" fillId="2" borderId="0" xfId="0" applyFont="1" applyFill="1" applyAlignment="1" applyProtection="1">
      <alignment wrapText="1"/>
      <protection hidden="1"/>
    </xf>
    <xf numFmtId="0" fontId="15" fillId="2" borderId="0" xfId="0" applyFont="1" applyFill="1" applyBorder="1" applyAlignment="1" applyProtection="1">
      <alignment vertical="center"/>
      <protection hidden="1"/>
    </xf>
    <xf numFmtId="0" fontId="14" fillId="2" borderId="0" xfId="0" applyFont="1" applyFill="1" applyAlignment="1" applyProtection="1">
      <alignment vertical="center" wrapText="1"/>
      <protection hidden="1"/>
    </xf>
    <xf numFmtId="0" fontId="14" fillId="2" borderId="3" xfId="0" applyFont="1" applyFill="1" applyBorder="1" applyAlignment="1" applyProtection="1">
      <alignment horizontal="center" vertical="center" wrapText="1"/>
      <protection hidden="1"/>
    </xf>
    <xf numFmtId="43" fontId="14" fillId="2" borderId="0" xfId="0" applyNumberFormat="1" applyFont="1" applyFill="1" applyAlignment="1" applyProtection="1">
      <alignment vertical="center" wrapText="1"/>
      <protection hidden="1"/>
    </xf>
    <xf numFmtId="0" fontId="11" fillId="0" borderId="3" xfId="0" applyFont="1" applyFill="1" applyBorder="1" applyAlignment="1">
      <alignment horizontal="left" vertical="center" wrapText="1"/>
    </xf>
    <xf numFmtId="0" fontId="11" fillId="0" borderId="3" xfId="0" applyFont="1" applyFill="1" applyBorder="1" applyAlignment="1" applyProtection="1">
      <alignment horizontal="left" vertical="center" wrapText="1"/>
      <protection locked="0"/>
    </xf>
    <xf numFmtId="9" fontId="11" fillId="0" borderId="3" xfId="3" applyNumberFormat="1" applyFont="1" applyFill="1" applyBorder="1" applyAlignment="1" applyProtection="1">
      <alignment horizontal="left" vertical="center" wrapText="1"/>
      <protection locked="0"/>
    </xf>
    <xf numFmtId="9" fontId="11" fillId="0" borderId="3" xfId="3" applyFont="1" applyFill="1" applyBorder="1" applyAlignment="1" applyProtection="1">
      <alignment horizontal="left" vertical="center" wrapText="1"/>
      <protection locked="0"/>
    </xf>
    <xf numFmtId="1" fontId="11" fillId="0" borderId="3" xfId="3" applyNumberFormat="1" applyFont="1" applyFill="1" applyBorder="1" applyAlignment="1" applyProtection="1">
      <alignment horizontal="left" vertical="center" wrapText="1"/>
      <protection locked="0"/>
    </xf>
    <xf numFmtId="164" fontId="11" fillId="11" borderId="3" xfId="1" applyNumberFormat="1" applyFont="1" applyFill="1" applyBorder="1" applyAlignment="1" applyProtection="1">
      <alignment horizontal="left" vertical="center" wrapText="1"/>
      <protection locked="0" hidden="1"/>
    </xf>
    <xf numFmtId="43" fontId="11" fillId="2" borderId="0" xfId="0" applyNumberFormat="1" applyFont="1" applyFill="1" applyAlignment="1" applyProtection="1">
      <alignment horizontal="left"/>
      <protection hidden="1"/>
    </xf>
    <xf numFmtId="0" fontId="11" fillId="2" borderId="0" xfId="0" applyFont="1" applyFill="1" applyAlignment="1" applyProtection="1">
      <alignment horizontal="left"/>
      <protection hidden="1"/>
    </xf>
    <xf numFmtId="0" fontId="17" fillId="0" borderId="3" xfId="0" applyFont="1" applyBorder="1" applyAlignment="1">
      <alignment horizontal="left" vertical="center" wrapText="1"/>
    </xf>
    <xf numFmtId="49" fontId="17" fillId="0" borderId="3" xfId="0" applyNumberFormat="1" applyFont="1" applyBorder="1" applyAlignment="1">
      <alignment horizontal="left" vertical="center" wrapText="1"/>
    </xf>
    <xf numFmtId="0" fontId="11" fillId="12" borderId="3" xfId="0" applyFont="1" applyFill="1" applyBorder="1" applyAlignment="1" applyProtection="1">
      <alignment horizontal="left" vertical="center" wrapText="1"/>
      <protection locked="0"/>
    </xf>
    <xf numFmtId="9" fontId="11" fillId="0" borderId="3" xfId="5" applyFont="1" applyFill="1" applyBorder="1" applyAlignment="1" applyProtection="1">
      <alignment horizontal="left" vertical="center" wrapText="1"/>
      <protection locked="0"/>
    </xf>
    <xf numFmtId="10" fontId="11" fillId="0" borderId="3" xfId="5" applyNumberFormat="1" applyFont="1" applyFill="1" applyBorder="1" applyAlignment="1" applyProtection="1">
      <alignment horizontal="left" vertical="center" wrapText="1"/>
      <protection locked="0"/>
    </xf>
    <xf numFmtId="9" fontId="11" fillId="12" borderId="3" xfId="5" applyFont="1" applyFill="1" applyBorder="1" applyAlignment="1" applyProtection="1">
      <alignment horizontal="left" vertical="center" wrapText="1"/>
      <protection locked="0"/>
    </xf>
    <xf numFmtId="1" fontId="11" fillId="12" borderId="3" xfId="5" applyNumberFormat="1" applyFont="1" applyFill="1" applyBorder="1" applyAlignment="1" applyProtection="1">
      <alignment horizontal="left" vertical="center" wrapText="1"/>
      <protection locked="0"/>
    </xf>
    <xf numFmtId="1" fontId="11" fillId="0" borderId="3" xfId="5" applyNumberFormat="1" applyFont="1" applyFill="1" applyBorder="1" applyAlignment="1" applyProtection="1">
      <alignment horizontal="left" vertical="center" wrapText="1"/>
      <protection locked="0"/>
    </xf>
    <xf numFmtId="43" fontId="11" fillId="13" borderId="3" xfId="1" applyFont="1" applyFill="1" applyBorder="1" applyAlignment="1" applyProtection="1">
      <alignment horizontal="center" vertical="center"/>
      <protection locked="0" hidden="1"/>
    </xf>
    <xf numFmtId="43" fontId="11" fillId="11" borderId="3" xfId="4" applyFont="1" applyFill="1" applyBorder="1" applyAlignment="1" applyProtection="1">
      <alignment horizontal="center" vertical="center"/>
      <protection locked="0" hidden="1"/>
    </xf>
    <xf numFmtId="164" fontId="11" fillId="11" borderId="3" xfId="1" applyNumberFormat="1" applyFont="1" applyFill="1" applyBorder="1" applyAlignment="1" applyProtection="1">
      <alignment horizontal="center" vertical="center"/>
      <protection locked="0" hidden="1"/>
    </xf>
    <xf numFmtId="0" fontId="3" fillId="10" borderId="3" xfId="0" applyFont="1" applyFill="1" applyBorder="1" applyAlignment="1" applyProtection="1">
      <alignment horizontal="center" vertical="center" wrapText="1"/>
      <protection hidden="1"/>
    </xf>
    <xf numFmtId="0" fontId="5" fillId="5" borderId="3"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wrapText="1"/>
      <protection hidden="1"/>
    </xf>
    <xf numFmtId="0" fontId="4" fillId="4" borderId="3" xfId="0" applyFont="1" applyFill="1" applyBorder="1" applyAlignment="1" applyProtection="1">
      <alignment horizontal="center" vertical="center" wrapText="1"/>
      <protection hidden="1"/>
    </xf>
    <xf numFmtId="0" fontId="3" fillId="6" borderId="3" xfId="0" applyFont="1" applyFill="1" applyBorder="1" applyAlignment="1" applyProtection="1">
      <alignment horizontal="center" vertical="center" wrapText="1"/>
      <protection hidden="1"/>
    </xf>
    <xf numFmtId="0" fontId="6" fillId="7" borderId="3" xfId="0" applyFont="1" applyFill="1" applyBorder="1" applyAlignment="1" applyProtection="1">
      <alignment horizontal="center" vertical="center" wrapText="1"/>
      <protection hidden="1"/>
    </xf>
    <xf numFmtId="0" fontId="6" fillId="8" borderId="3" xfId="0" applyFont="1" applyFill="1" applyBorder="1" applyAlignment="1" applyProtection="1">
      <alignment horizontal="center" vertical="center" wrapText="1"/>
      <protection hidden="1"/>
    </xf>
    <xf numFmtId="0" fontId="6" fillId="9" borderId="3" xfId="0" applyFont="1" applyFill="1" applyBorder="1" applyAlignment="1" applyProtection="1">
      <alignment horizontal="center" vertical="center" wrapText="1"/>
      <protection hidden="1"/>
    </xf>
    <xf numFmtId="0" fontId="6" fillId="2" borderId="4" xfId="0" applyFont="1" applyFill="1" applyBorder="1" applyAlignment="1" applyProtection="1">
      <alignment horizontal="left" vertical="center" wrapText="1"/>
      <protection hidden="1"/>
    </xf>
    <xf numFmtId="0" fontId="6" fillId="2" borderId="6" xfId="0" applyFont="1" applyFill="1" applyBorder="1" applyAlignment="1" applyProtection="1">
      <alignment horizontal="left" vertical="center" wrapText="1"/>
      <protection hidden="1"/>
    </xf>
    <xf numFmtId="0" fontId="14" fillId="2" borderId="4" xfId="0" applyFont="1" applyFill="1" applyBorder="1" applyAlignment="1" applyProtection="1">
      <alignment horizontal="left" vertical="center" wrapText="1"/>
      <protection hidden="1"/>
    </xf>
    <xf numFmtId="0" fontId="14" fillId="0" borderId="5" xfId="0" applyFont="1" applyBorder="1" applyAlignment="1" applyProtection="1">
      <alignment horizontal="left" vertical="center" wrapText="1"/>
      <protection hidden="1"/>
    </xf>
    <xf numFmtId="0" fontId="14" fillId="0" borderId="6" xfId="0" applyFont="1" applyBorder="1" applyAlignment="1" applyProtection="1">
      <alignment horizontal="left" vertical="center" wrapText="1"/>
      <protection hidden="1"/>
    </xf>
    <xf numFmtId="0" fontId="6" fillId="2" borderId="7" xfId="0" applyFont="1" applyFill="1" applyBorder="1" applyAlignment="1" applyProtection="1">
      <alignment horizontal="left" vertical="center" wrapText="1"/>
      <protection hidden="1"/>
    </xf>
    <xf numFmtId="0" fontId="6" fillId="2" borderId="8" xfId="0" applyFont="1" applyFill="1" applyBorder="1" applyAlignment="1" applyProtection="1">
      <alignment horizontal="left" vertical="center" wrapText="1"/>
      <protection hidden="1"/>
    </xf>
    <xf numFmtId="0" fontId="6" fillId="2" borderId="1" xfId="0" applyFont="1" applyFill="1" applyBorder="1" applyAlignment="1" applyProtection="1">
      <alignment horizontal="left" vertical="center" wrapText="1"/>
      <protection hidden="1"/>
    </xf>
    <xf numFmtId="0" fontId="6" fillId="2" borderId="2" xfId="0" applyFont="1" applyFill="1" applyBorder="1" applyAlignment="1" applyProtection="1">
      <alignment horizontal="left" vertical="center" wrapText="1"/>
      <protection hidden="1"/>
    </xf>
    <xf numFmtId="0" fontId="14" fillId="2" borderId="3" xfId="0" applyFont="1" applyFill="1" applyBorder="1" applyAlignment="1" applyProtection="1">
      <alignment horizontal="center" vertical="center" wrapText="1"/>
      <protection hidden="1"/>
    </xf>
    <xf numFmtId="44" fontId="11" fillId="2" borderId="9" xfId="6" applyFont="1" applyFill="1" applyBorder="1" applyAlignment="1" applyProtection="1">
      <alignment horizontal="center" vertical="center"/>
      <protection hidden="1"/>
    </xf>
    <xf numFmtId="10" fontId="11" fillId="2" borderId="9" xfId="3" applyNumberFormat="1" applyFont="1" applyFill="1" applyBorder="1" applyAlignment="1" applyProtection="1">
      <alignment horizontal="center" vertical="center"/>
      <protection hidden="1"/>
    </xf>
    <xf numFmtId="10" fontId="11" fillId="2" borderId="9" xfId="6" applyNumberFormat="1" applyFont="1" applyFill="1" applyBorder="1" applyAlignment="1" applyProtection="1">
      <alignment horizontal="center" vertical="center"/>
      <protection hidden="1"/>
    </xf>
    <xf numFmtId="9" fontId="11" fillId="2" borderId="9" xfId="6" applyNumberFormat="1" applyFont="1" applyFill="1" applyBorder="1" applyAlignment="1" applyProtection="1">
      <alignment horizontal="center" vertical="center"/>
      <protection hidden="1"/>
    </xf>
    <xf numFmtId="1" fontId="11" fillId="2" borderId="9" xfId="6" applyNumberFormat="1" applyFont="1" applyFill="1" applyBorder="1" applyAlignment="1" applyProtection="1">
      <alignment horizontal="center" vertical="center"/>
      <protection hidden="1"/>
    </xf>
    <xf numFmtId="9" fontId="11" fillId="2" borderId="9" xfId="3" applyFont="1" applyFill="1" applyBorder="1" applyAlignment="1" applyProtection="1">
      <alignment horizontal="center" vertical="center"/>
      <protection hidden="1"/>
    </xf>
    <xf numFmtId="9" fontId="11" fillId="2" borderId="9" xfId="3" applyNumberFormat="1" applyFont="1" applyFill="1" applyBorder="1" applyAlignment="1" applyProtection="1">
      <alignment horizontal="center" vertical="center"/>
      <protection hidden="1"/>
    </xf>
    <xf numFmtId="14" fontId="11" fillId="0" borderId="3" xfId="0" applyNumberFormat="1" applyFont="1" applyFill="1" applyBorder="1" applyAlignment="1" applyProtection="1">
      <alignment horizontal="left" vertical="center" wrapText="1"/>
      <protection locked="0"/>
    </xf>
    <xf numFmtId="0" fontId="19" fillId="2" borderId="0" xfId="0" applyFont="1" applyFill="1" applyBorder="1" applyAlignment="1" applyProtection="1">
      <alignment horizontal="left" vertical="center" indent="1"/>
      <protection hidden="1"/>
    </xf>
    <xf numFmtId="0" fontId="17" fillId="0" borderId="3" xfId="0" applyFont="1" applyFill="1" applyBorder="1" applyAlignment="1">
      <alignment horizontal="left" vertical="center" wrapText="1"/>
    </xf>
    <xf numFmtId="9" fontId="11" fillId="11" borderId="3" xfId="1" applyNumberFormat="1" applyFont="1" applyFill="1" applyBorder="1" applyAlignment="1" applyProtection="1">
      <alignment horizontal="center" vertical="center"/>
      <protection locked="0" hidden="1"/>
    </xf>
  </cellXfs>
  <cellStyles count="7">
    <cellStyle name="Millares" xfId="1" builtinId="3"/>
    <cellStyle name="Millares [0]" xfId="2" builtinId="6"/>
    <cellStyle name="Millares 2" xfId="4" xr:uid="{00000000-0005-0000-0000-000002000000}"/>
    <cellStyle name="Moneda" xfId="6" builtinId="4"/>
    <cellStyle name="Normal" xfId="0" builtinId="0"/>
    <cellStyle name="Porcentaje" xfId="3" builtinId="5"/>
    <cellStyle name="Porcentaje 2" xfId="5" xr:uid="{00000000-0005-0000-0000-000005000000}"/>
  </cellStyles>
  <dxfs count="850">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357240</xdr:colOff>
      <xdr:row>1</xdr:row>
      <xdr:rowOff>33618</xdr:rowOff>
    </xdr:to>
    <xdr:pic>
      <xdr:nvPicPr>
        <xdr:cNvPr id="2" name="Imagen 1" descr="Resultado de imagen para secretaria distrital de integracion social">
          <a:extLst>
            <a:ext uri="{FF2B5EF4-FFF2-40B4-BE49-F238E27FC236}">
              <a16:creationId xmlns:a16="http://schemas.microsoft.com/office/drawing/2014/main" id="{9EF5C30E-CF35-4651-A321-6E9B234D13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355064" cy="9861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en\OneDrive%20-%20sdis.gov.co\Contrato%20310%20de%202019\Obligaci&#243;n%2007.%20Indicadores\1.%20Febrero\Publicaci&#243;n%2012-2018\Listos\2019-01-29%20Proceso%20AD.xlx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79"/>
  <sheetViews>
    <sheetView tabSelected="1" zoomScale="85" zoomScaleNormal="85" workbookViewId="0">
      <selection activeCell="C36" sqref="C36"/>
    </sheetView>
  </sheetViews>
  <sheetFormatPr baseColWidth="10" defaultColWidth="0" defaultRowHeight="12" zeroHeight="1" x14ac:dyDescent="0.2"/>
  <cols>
    <col min="1" max="1" width="15.28515625" style="7" customWidth="1"/>
    <col min="2" max="2" width="19.5703125" style="7" customWidth="1"/>
    <col min="3" max="3" width="14.5703125" style="7" customWidth="1"/>
    <col min="4" max="4" width="25.5703125" style="7" customWidth="1"/>
    <col min="5" max="5" width="13" style="5" customWidth="1"/>
    <col min="6" max="6" width="16.85546875" style="5" customWidth="1"/>
    <col min="7" max="10" width="17.7109375" style="7" customWidth="1"/>
    <col min="11" max="15" width="17.7109375" style="5" customWidth="1"/>
    <col min="16" max="16" width="17.7109375" style="7" customWidth="1"/>
    <col min="17" max="19" width="17.7109375" style="5" customWidth="1"/>
    <col min="20" max="20" width="10.42578125" style="5" customWidth="1"/>
    <col min="21" max="21" width="11.140625" style="5" customWidth="1"/>
    <col min="22" max="22" width="10.42578125" style="8" customWidth="1"/>
    <col min="23" max="23" width="50" style="5" customWidth="1"/>
    <col min="24" max="24" width="10.42578125" style="5" customWidth="1"/>
    <col min="25" max="25" width="11.42578125" style="5" customWidth="1"/>
    <col min="26" max="26" width="10.42578125" style="5" customWidth="1"/>
    <col min="27" max="27" width="60.7109375" style="5" customWidth="1"/>
    <col min="28" max="28" width="10.42578125" style="5" customWidth="1"/>
    <col min="29" max="29" width="11.42578125" style="5" customWidth="1"/>
    <col min="30" max="30" width="10.42578125" style="5" customWidth="1"/>
    <col min="31" max="31" width="67.5703125" style="5" customWidth="1"/>
    <col min="32" max="32" width="10.42578125" style="5" customWidth="1"/>
    <col min="33" max="33" width="11.28515625" style="5" customWidth="1"/>
    <col min="34" max="34" width="10.42578125" style="5" customWidth="1"/>
    <col min="35" max="35" width="68.5703125" style="5" customWidth="1"/>
    <col min="36" max="36" width="10.42578125" style="5" customWidth="1"/>
    <col min="37" max="37" width="11.5703125" style="5" customWidth="1"/>
    <col min="38" max="38" width="10.42578125" style="5" customWidth="1"/>
    <col min="39" max="39" width="61" style="5" customWidth="1"/>
    <col min="40" max="41" width="19.85546875" style="5" customWidth="1"/>
    <col min="42" max="42" width="10.42578125" style="5" customWidth="1"/>
    <col min="43" max="43" width="76.5703125" style="5" customWidth="1"/>
    <col min="44" max="44" width="10.42578125" style="5" customWidth="1"/>
    <col min="45" max="45" width="12.140625" style="5" customWidth="1"/>
    <col min="46" max="46" width="10.42578125" style="5" customWidth="1"/>
    <col min="47" max="47" width="61.5703125" style="5" customWidth="1"/>
    <col min="48" max="48" width="10.42578125" style="5" customWidth="1"/>
    <col min="49" max="49" width="11.140625" style="5" customWidth="1"/>
    <col min="50" max="50" width="10.42578125" style="5" customWidth="1"/>
    <col min="51" max="51" width="115.28515625" style="5" customWidth="1"/>
    <col min="52" max="53" width="18.85546875" style="5" customWidth="1"/>
    <col min="54" max="54" width="10.42578125" style="5" customWidth="1"/>
    <col min="55" max="55" width="116" style="5" customWidth="1"/>
    <col min="56" max="56" width="10.42578125" style="5" customWidth="1"/>
    <col min="57" max="57" width="11.5703125" style="5" customWidth="1"/>
    <col min="58" max="58" width="10.42578125" style="5" customWidth="1"/>
    <col min="59" max="59" width="112.7109375" style="5" customWidth="1"/>
    <col min="60" max="62" width="10.7109375" style="5" customWidth="1"/>
    <col min="63" max="63" width="78" style="5" customWidth="1"/>
    <col min="64" max="65" width="19" style="5" customWidth="1"/>
    <col min="66" max="66" width="10.42578125" style="5" customWidth="1"/>
    <col min="67" max="67" width="81.28515625" style="5" customWidth="1"/>
    <col min="68" max="68" width="56.7109375" style="5" customWidth="1"/>
    <col min="69" max="69" width="10.28515625" style="5" customWidth="1"/>
    <col min="70" max="71" width="20.140625" style="5" customWidth="1"/>
    <col min="72" max="73" width="18.28515625" style="5" customWidth="1"/>
    <col min="74" max="74" width="18.28515625" style="9" customWidth="1"/>
    <col min="75" max="75" width="18.28515625" style="5" customWidth="1"/>
    <col min="76" max="80" width="0" style="6" hidden="1" customWidth="1"/>
    <col min="81" max="16384" width="11.42578125" style="6" hidden="1"/>
  </cols>
  <sheetData>
    <row r="1" spans="1:75" s="35" customFormat="1" ht="75" customHeight="1" x14ac:dyDescent="0.25">
      <c r="A1" s="34"/>
      <c r="B1" s="34"/>
      <c r="G1" s="36"/>
      <c r="H1" s="36"/>
      <c r="I1" s="36"/>
    </row>
    <row r="2" spans="1:75" s="35" customFormat="1" ht="12" customHeight="1" x14ac:dyDescent="0.2"/>
    <row r="3" spans="1:75" s="35" customFormat="1" ht="23.25" x14ac:dyDescent="0.2">
      <c r="A3" s="85" t="s">
        <v>5</v>
      </c>
    </row>
    <row r="4" spans="1:75" s="35" customFormat="1" ht="12.75" customHeight="1" x14ac:dyDescent="0.2"/>
    <row r="5" spans="1:75" s="37" customFormat="1" ht="21" customHeight="1" x14ac:dyDescent="0.25">
      <c r="A5" s="67" t="s">
        <v>210</v>
      </c>
      <c r="B5" s="68"/>
      <c r="C5" s="69" t="s">
        <v>211</v>
      </c>
      <c r="D5" s="70"/>
      <c r="E5" s="70"/>
      <c r="F5" s="71"/>
    </row>
    <row r="6" spans="1:75" s="37" customFormat="1" ht="21" customHeight="1" x14ac:dyDescent="0.25">
      <c r="A6" s="72" t="s">
        <v>0</v>
      </c>
      <c r="B6" s="73"/>
      <c r="C6" s="38" t="s">
        <v>1</v>
      </c>
      <c r="D6" s="76" t="s">
        <v>2</v>
      </c>
      <c r="E6" s="76"/>
      <c r="F6" s="76">
        <v>2018</v>
      </c>
    </row>
    <row r="7" spans="1:75" s="37" customFormat="1" ht="21" customHeight="1" x14ac:dyDescent="0.25">
      <c r="A7" s="74"/>
      <c r="B7" s="75"/>
      <c r="C7" s="38" t="s">
        <v>3</v>
      </c>
      <c r="D7" s="76" t="s">
        <v>4</v>
      </c>
      <c r="E7" s="76"/>
      <c r="F7" s="76"/>
      <c r="BO7" s="39"/>
    </row>
    <row r="8" spans="1:75" s="35" customFormat="1" ht="10.5" customHeight="1" x14ac:dyDescent="0.2"/>
    <row r="9" spans="1:75" s="1" customFormat="1" ht="15.75" x14ac:dyDescent="0.25">
      <c r="A9" s="61" t="s">
        <v>6</v>
      </c>
      <c r="B9" s="61"/>
      <c r="C9" s="61"/>
      <c r="D9" s="61"/>
      <c r="E9" s="61"/>
      <c r="F9" s="61"/>
      <c r="G9" s="61"/>
      <c r="H9" s="61"/>
      <c r="I9" s="61"/>
      <c r="J9" s="61"/>
      <c r="K9" s="61"/>
      <c r="L9" s="61"/>
      <c r="M9" s="61"/>
      <c r="N9" s="61"/>
      <c r="O9" s="61"/>
      <c r="P9" s="61"/>
      <c r="Q9" s="61"/>
      <c r="R9" s="61"/>
      <c r="S9" s="61"/>
      <c r="T9" s="62" t="s">
        <v>7</v>
      </c>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R9" s="60" t="s">
        <v>8</v>
      </c>
      <c r="BS9" s="60"/>
      <c r="BT9" s="60"/>
      <c r="BU9" s="60" t="s">
        <v>9</v>
      </c>
      <c r="BV9" s="60"/>
      <c r="BW9" s="60"/>
    </row>
    <row r="10" spans="1:75" s="2" customFormat="1" ht="26.25" customHeight="1" x14ac:dyDescent="0.25">
      <c r="A10" s="63" t="s">
        <v>10</v>
      </c>
      <c r="B10" s="63"/>
      <c r="C10" s="63"/>
      <c r="D10" s="63"/>
      <c r="E10" s="64" t="s">
        <v>11</v>
      </c>
      <c r="F10" s="64"/>
      <c r="G10" s="64"/>
      <c r="H10" s="64"/>
      <c r="I10" s="64"/>
      <c r="J10" s="65" t="s">
        <v>12</v>
      </c>
      <c r="K10" s="65"/>
      <c r="L10" s="65"/>
      <c r="M10" s="65"/>
      <c r="N10" s="65"/>
      <c r="O10" s="65"/>
      <c r="P10" s="66" t="s">
        <v>13</v>
      </c>
      <c r="Q10" s="66"/>
      <c r="R10" s="66"/>
      <c r="S10" s="66"/>
      <c r="T10" s="59" t="s">
        <v>14</v>
      </c>
      <c r="U10" s="59"/>
      <c r="V10" s="59"/>
      <c r="W10" s="59"/>
      <c r="X10" s="59" t="s">
        <v>15</v>
      </c>
      <c r="Y10" s="59"/>
      <c r="Z10" s="59"/>
      <c r="AA10" s="59"/>
      <c r="AB10" s="59" t="s">
        <v>16</v>
      </c>
      <c r="AC10" s="59"/>
      <c r="AD10" s="59"/>
      <c r="AE10" s="59"/>
      <c r="AF10" s="59" t="s">
        <v>17</v>
      </c>
      <c r="AG10" s="59"/>
      <c r="AH10" s="59"/>
      <c r="AI10" s="59"/>
      <c r="AJ10" s="59" t="s">
        <v>18</v>
      </c>
      <c r="AK10" s="59"/>
      <c r="AL10" s="59"/>
      <c r="AM10" s="59"/>
      <c r="AN10" s="59" t="s">
        <v>19</v>
      </c>
      <c r="AO10" s="59"/>
      <c r="AP10" s="59"/>
      <c r="AQ10" s="59"/>
      <c r="AR10" s="59" t="s">
        <v>20</v>
      </c>
      <c r="AS10" s="59"/>
      <c r="AT10" s="59"/>
      <c r="AU10" s="59"/>
      <c r="AV10" s="59" t="s">
        <v>21</v>
      </c>
      <c r="AW10" s="59"/>
      <c r="AX10" s="59"/>
      <c r="AY10" s="59"/>
      <c r="AZ10" s="59" t="s">
        <v>22</v>
      </c>
      <c r="BA10" s="59"/>
      <c r="BB10" s="59"/>
      <c r="BC10" s="59"/>
      <c r="BD10" s="59" t="s">
        <v>2</v>
      </c>
      <c r="BE10" s="59"/>
      <c r="BF10" s="59"/>
      <c r="BG10" s="59"/>
      <c r="BH10" s="33"/>
      <c r="BI10" s="59" t="s">
        <v>23</v>
      </c>
      <c r="BJ10" s="59"/>
      <c r="BK10" s="59"/>
      <c r="BL10" s="33"/>
      <c r="BM10" s="59" t="s">
        <v>4</v>
      </c>
      <c r="BN10" s="59"/>
      <c r="BO10" s="59"/>
      <c r="BP10" s="59"/>
      <c r="BR10" s="60"/>
      <c r="BS10" s="60"/>
      <c r="BT10" s="60"/>
      <c r="BU10" s="60"/>
      <c r="BV10" s="60"/>
      <c r="BW10" s="60"/>
    </row>
    <row r="11" spans="1:75" s="4" customFormat="1" ht="38.25" x14ac:dyDescent="0.25">
      <c r="A11" s="23" t="s">
        <v>24</v>
      </c>
      <c r="B11" s="23" t="s">
        <v>25</v>
      </c>
      <c r="C11" s="23" t="s">
        <v>26</v>
      </c>
      <c r="D11" s="23" t="s">
        <v>27</v>
      </c>
      <c r="E11" s="24" t="s">
        <v>28</v>
      </c>
      <c r="F11" s="24" t="s">
        <v>29</v>
      </c>
      <c r="G11" s="24" t="s">
        <v>30</v>
      </c>
      <c r="H11" s="24" t="s">
        <v>31</v>
      </c>
      <c r="I11" s="24" t="s">
        <v>32</v>
      </c>
      <c r="J11" s="25" t="s">
        <v>33</v>
      </c>
      <c r="K11" s="25" t="s">
        <v>34</v>
      </c>
      <c r="L11" s="25" t="s">
        <v>35</v>
      </c>
      <c r="M11" s="25" t="s">
        <v>36</v>
      </c>
      <c r="N11" s="25" t="s">
        <v>37</v>
      </c>
      <c r="O11" s="25" t="s">
        <v>38</v>
      </c>
      <c r="P11" s="26" t="s">
        <v>39</v>
      </c>
      <c r="Q11" s="26" t="s">
        <v>40</v>
      </c>
      <c r="R11" s="26" t="s">
        <v>41</v>
      </c>
      <c r="S11" s="26" t="s">
        <v>42</v>
      </c>
      <c r="T11" s="3" t="str">
        <f>T10&amp;" Ejecutado"</f>
        <v>Enero Ejecutado</v>
      </c>
      <c r="U11" s="3" t="str">
        <f>T10&amp;" Programado"</f>
        <v>Enero Programado</v>
      </c>
      <c r="V11" s="3" t="str">
        <f>T10&amp;" Resultado"</f>
        <v>Enero Resultado</v>
      </c>
      <c r="W11" s="3" t="str">
        <f>T10&amp;" Análisis mensual"</f>
        <v>Enero Análisis mensual</v>
      </c>
      <c r="X11" s="3" t="str">
        <f t="shared" ref="X11" si="0">X10&amp;" Ejecutado"</f>
        <v>Febrero Ejecutado</v>
      </c>
      <c r="Y11" s="3" t="str">
        <f t="shared" ref="Y11" si="1">X10&amp;" Programado"</f>
        <v>Febrero Programado</v>
      </c>
      <c r="Z11" s="3" t="str">
        <f t="shared" ref="Z11" si="2">X10&amp;" Resultado"</f>
        <v>Febrero Resultado</v>
      </c>
      <c r="AA11" s="3" t="str">
        <f t="shared" ref="AA11" si="3">X10&amp;" Análisis mensual"</f>
        <v>Febrero Análisis mensual</v>
      </c>
      <c r="AB11" s="3" t="str">
        <f t="shared" ref="AB11" si="4">AB10&amp;" Ejecutado"</f>
        <v>Marzo Ejecutado</v>
      </c>
      <c r="AC11" s="3" t="str">
        <f t="shared" ref="AC11" si="5">AB10&amp;" Programado"</f>
        <v>Marzo Programado</v>
      </c>
      <c r="AD11" s="3" t="str">
        <f t="shared" ref="AD11" si="6">AB10&amp;" Resultado"</f>
        <v>Marzo Resultado</v>
      </c>
      <c r="AE11" s="3" t="str">
        <f t="shared" ref="AE11" si="7">AB10&amp;" Análisis mensual"</f>
        <v>Marzo Análisis mensual</v>
      </c>
      <c r="AF11" s="3" t="str">
        <f>AF10&amp;" Ejecutado"</f>
        <v>Abril Ejecutado</v>
      </c>
      <c r="AG11" s="3" t="str">
        <f>AF10&amp;" Programado"</f>
        <v>Abril Programado</v>
      </c>
      <c r="AH11" s="3" t="str">
        <f>AF10&amp;" Resultado"</f>
        <v>Abril Resultado</v>
      </c>
      <c r="AI11" s="3" t="str">
        <f>AF10&amp;" Análisis mensual"</f>
        <v>Abril Análisis mensual</v>
      </c>
      <c r="AJ11" s="3" t="str">
        <f t="shared" ref="AJ11" si="8">AJ10&amp;" Ejecutado"</f>
        <v>Mayo Ejecutado</v>
      </c>
      <c r="AK11" s="3" t="str">
        <f t="shared" ref="AK11" si="9">AJ10&amp;" Programado"</f>
        <v>Mayo Programado</v>
      </c>
      <c r="AL11" s="3" t="str">
        <f t="shared" ref="AL11" si="10">AJ10&amp;" Resultado"</f>
        <v>Mayo Resultado</v>
      </c>
      <c r="AM11" s="3" t="str">
        <f t="shared" ref="AM11" si="11">AJ10&amp;" Análisis mensual"</f>
        <v>Mayo Análisis mensual</v>
      </c>
      <c r="AN11" s="3" t="str">
        <f t="shared" ref="AN11" si="12">AN10&amp;" Ejecutado"</f>
        <v>Junio Ejecutado</v>
      </c>
      <c r="AO11" s="3" t="str">
        <f t="shared" ref="AO11" si="13">AN10&amp;" Programado"</f>
        <v>Junio Programado</v>
      </c>
      <c r="AP11" s="3" t="str">
        <f t="shared" ref="AP11" si="14">AN10&amp;" Resultado"</f>
        <v>Junio Resultado</v>
      </c>
      <c r="AQ11" s="3" t="str">
        <f t="shared" ref="AQ11" si="15">AN10&amp;" Análisis mensual"</f>
        <v>Junio Análisis mensual</v>
      </c>
      <c r="AR11" s="3" t="str">
        <f>AR10&amp;" Ejecutado"</f>
        <v>Julio Ejecutado</v>
      </c>
      <c r="AS11" s="3" t="str">
        <f>AR10&amp;" Programado"</f>
        <v>Julio Programado</v>
      </c>
      <c r="AT11" s="3" t="str">
        <f>AR10&amp;" Resultado"</f>
        <v>Julio Resultado</v>
      </c>
      <c r="AU11" s="3" t="str">
        <f>AR10&amp;" Análisis mensual"</f>
        <v>Julio Análisis mensual</v>
      </c>
      <c r="AV11" s="3" t="str">
        <f t="shared" ref="AV11" si="16">AV10&amp;" Ejecutado"</f>
        <v>Agosto Ejecutado</v>
      </c>
      <c r="AW11" s="3" t="str">
        <f t="shared" ref="AW11" si="17">AV10&amp;" Programado"</f>
        <v>Agosto Programado</v>
      </c>
      <c r="AX11" s="3" t="str">
        <f t="shared" ref="AX11" si="18">AV10&amp;" Resultado"</f>
        <v>Agosto Resultado</v>
      </c>
      <c r="AY11" s="3" t="str">
        <f t="shared" ref="AY11" si="19">AV10&amp;" Análisis mensual"</f>
        <v>Agosto Análisis mensual</v>
      </c>
      <c r="AZ11" s="3" t="str">
        <f t="shared" ref="AZ11" si="20">AZ10&amp;" Ejecutado"</f>
        <v>Septiembre Ejecutado</v>
      </c>
      <c r="BA11" s="3" t="str">
        <f t="shared" ref="BA11" si="21">AZ10&amp;" Programado"</f>
        <v>Septiembre Programado</v>
      </c>
      <c r="BB11" s="3" t="str">
        <f t="shared" ref="BB11" si="22">AZ10&amp;" Resultado"</f>
        <v>Septiembre Resultado</v>
      </c>
      <c r="BC11" s="3" t="str">
        <f t="shared" ref="BC11" si="23">AZ10&amp;" Análisis mensual"</f>
        <v>Septiembre Análisis mensual</v>
      </c>
      <c r="BD11" s="3" t="str">
        <f>BD10&amp;" Ejecutado"</f>
        <v>Octubre Ejecutado</v>
      </c>
      <c r="BE11" s="3" t="str">
        <f>BD10&amp;" Programado"</f>
        <v>Octubre Programado</v>
      </c>
      <c r="BF11" s="3" t="str">
        <f>BD10&amp;" Resultado"</f>
        <v>Octubre Resultado</v>
      </c>
      <c r="BG11" s="3" t="str">
        <f>BD10&amp;" Análisis mensual"</f>
        <v>Octubre Análisis mensual</v>
      </c>
      <c r="BH11" s="3" t="str">
        <f>BI10&amp;" Ejecutado"</f>
        <v>Noviembre Ejecutado</v>
      </c>
      <c r="BI11" s="3" t="str">
        <f>BI10&amp;" Programado"</f>
        <v>Noviembre Programado</v>
      </c>
      <c r="BJ11" s="3" t="str">
        <f>BI10&amp;" Resultado"</f>
        <v>Noviembre Resultado</v>
      </c>
      <c r="BK11" s="3" t="str">
        <f>BI10&amp;" Análisis mensual"</f>
        <v>Noviembre Análisis mensual</v>
      </c>
      <c r="BL11" s="3" t="str">
        <f>BM10&amp;" Ejecutado"</f>
        <v>Diciembre Ejecutado</v>
      </c>
      <c r="BM11" s="3" t="str">
        <f>BM10&amp;" Programado"</f>
        <v>Diciembre Programado</v>
      </c>
      <c r="BN11" s="3" t="str">
        <f>BM10&amp;" Resultado"</f>
        <v>Diciembre Resultado</v>
      </c>
      <c r="BO11" s="3" t="str">
        <f>BM10&amp;" Análisis mensual"</f>
        <v>Diciembre Análisis mensual</v>
      </c>
      <c r="BP11" s="3" t="s">
        <v>43</v>
      </c>
      <c r="BR11" s="27" t="s">
        <v>44</v>
      </c>
      <c r="BS11" s="27" t="s">
        <v>45</v>
      </c>
      <c r="BT11" s="27" t="s">
        <v>46</v>
      </c>
      <c r="BU11" s="27" t="s">
        <v>47</v>
      </c>
      <c r="BV11" s="27" t="s">
        <v>48</v>
      </c>
      <c r="BW11" s="27" t="s">
        <v>49</v>
      </c>
    </row>
    <row r="12" spans="1:75" s="47" customFormat="1" ht="216" customHeight="1" x14ac:dyDescent="0.2">
      <c r="A12" s="40" t="s">
        <v>50</v>
      </c>
      <c r="B12" s="40" t="s">
        <v>51</v>
      </c>
      <c r="C12" s="40" t="s">
        <v>52</v>
      </c>
      <c r="D12" s="41" t="s">
        <v>53</v>
      </c>
      <c r="E12" s="41" t="s">
        <v>54</v>
      </c>
      <c r="F12" s="41" t="s">
        <v>55</v>
      </c>
      <c r="G12" s="41" t="s">
        <v>56</v>
      </c>
      <c r="H12" s="41" t="s">
        <v>57</v>
      </c>
      <c r="I12" s="41" t="s">
        <v>58</v>
      </c>
      <c r="J12" s="41" t="s">
        <v>59</v>
      </c>
      <c r="K12" s="41" t="s">
        <v>60</v>
      </c>
      <c r="L12" s="41" t="s">
        <v>61</v>
      </c>
      <c r="M12" s="41" t="s">
        <v>62</v>
      </c>
      <c r="N12" s="41" t="s">
        <v>63</v>
      </c>
      <c r="O12" s="42" t="s">
        <v>64</v>
      </c>
      <c r="P12" s="43" t="s">
        <v>65</v>
      </c>
      <c r="Q12" s="41" t="s">
        <v>65</v>
      </c>
      <c r="R12" s="44">
        <v>888</v>
      </c>
      <c r="S12" s="43" t="s">
        <v>66</v>
      </c>
      <c r="T12" s="16"/>
      <c r="U12" s="16"/>
      <c r="V12" s="12"/>
      <c r="W12" s="45" t="s">
        <v>67</v>
      </c>
      <c r="X12" s="16">
        <f>8+6+8+8+9+5+9+8+8+8+7</f>
        <v>84</v>
      </c>
      <c r="Y12" s="16">
        <v>84</v>
      </c>
      <c r="Z12" s="10">
        <f>X12/Y12</f>
        <v>1</v>
      </c>
      <c r="AA12" s="13" t="s">
        <v>68</v>
      </c>
      <c r="AB12" s="16">
        <v>52</v>
      </c>
      <c r="AC12" s="16">
        <v>76</v>
      </c>
      <c r="AD12" s="10">
        <f>+AB12/AC12</f>
        <v>0.68421052631578949</v>
      </c>
      <c r="AE12" s="13" t="s">
        <v>69</v>
      </c>
      <c r="AF12" s="16">
        <f>1+8+8+8+8+10+9+9+8+8+4+4+8+8+5+9</f>
        <v>115</v>
      </c>
      <c r="AG12" s="16">
        <v>84</v>
      </c>
      <c r="AH12" s="10">
        <f>+AF12/AG12</f>
        <v>1.3690476190476191</v>
      </c>
      <c r="AI12" s="13" t="s">
        <v>70</v>
      </c>
      <c r="AJ12" s="16">
        <f>1+5+1+1+8+8+7+11+4</f>
        <v>46</v>
      </c>
      <c r="AK12" s="16">
        <v>77</v>
      </c>
      <c r="AL12" s="10">
        <f>+AJ12/AK12</f>
        <v>0.59740259740259738</v>
      </c>
      <c r="AM12" s="13" t="s">
        <v>71</v>
      </c>
      <c r="AN12" s="16">
        <f>5+8+7+8+1+9+8+8+1+1+3+8+8</f>
        <v>75</v>
      </c>
      <c r="AO12" s="16">
        <v>84</v>
      </c>
      <c r="AP12" s="10">
        <f>+AN12/AO12</f>
        <v>0.8928571428571429</v>
      </c>
      <c r="AQ12" s="13" t="s">
        <v>72</v>
      </c>
      <c r="AR12" s="16">
        <v>47</v>
      </c>
      <c r="AS12" s="16">
        <v>77</v>
      </c>
      <c r="AT12" s="10">
        <f>+AR12/AS12</f>
        <v>0.61038961038961037</v>
      </c>
      <c r="AU12" s="13" t="s">
        <v>73</v>
      </c>
      <c r="AV12" s="16">
        <f>8+4+6+1+8+8+7+8+9+10+6+1+8+8+11</f>
        <v>103</v>
      </c>
      <c r="AW12" s="16">
        <v>84</v>
      </c>
      <c r="AX12" s="10">
        <f>+AV12/AW12</f>
        <v>1.2261904761904763</v>
      </c>
      <c r="AY12" s="13" t="s">
        <v>74</v>
      </c>
      <c r="AZ12" s="16">
        <f>3+8+8+9+7+8+4+7</f>
        <v>54</v>
      </c>
      <c r="BA12" s="16">
        <v>77</v>
      </c>
      <c r="BB12" s="10">
        <f>+AZ12/BA12</f>
        <v>0.70129870129870131</v>
      </c>
      <c r="BC12" s="13" t="s">
        <v>282</v>
      </c>
      <c r="BD12" s="16">
        <f>1+8+7+8+6+8+8+8+14+8+8+8+11</f>
        <v>103</v>
      </c>
      <c r="BE12" s="16">
        <v>84</v>
      </c>
      <c r="BF12" s="10">
        <f>+BD12/BE12</f>
        <v>1.2261904761904763</v>
      </c>
      <c r="BG12" s="13" t="s">
        <v>283</v>
      </c>
      <c r="BH12" s="16">
        <v>131</v>
      </c>
      <c r="BI12" s="16">
        <v>77</v>
      </c>
      <c r="BJ12" s="11">
        <f>+BH12/BI12</f>
        <v>1.7012987012987013</v>
      </c>
      <c r="BK12" s="13" t="s">
        <v>284</v>
      </c>
      <c r="BL12" s="16">
        <v>88</v>
      </c>
      <c r="BM12" s="16">
        <v>84</v>
      </c>
      <c r="BN12" s="10">
        <f>+BL12/BM12</f>
        <v>1.0476190476190477</v>
      </c>
      <c r="BO12" s="13" t="s">
        <v>285</v>
      </c>
      <c r="BP12" s="13" t="s">
        <v>75</v>
      </c>
      <c r="BQ12" s="46"/>
      <c r="BR12" s="28">
        <f>T12+X12+AB12+AF12+AJ12+AN12+AR12+AV12+AZ12+BD12+BH12+BL12</f>
        <v>898</v>
      </c>
      <c r="BS12" s="28">
        <f>U12+Y12+AC12+AG12+AK12+AO12+AS12+AW12+BA12+BE12+BI12+BM12</f>
        <v>888</v>
      </c>
      <c r="BT12" s="10">
        <f>+BR12/BS12</f>
        <v>1.0112612612612613</v>
      </c>
      <c r="BU12" s="10">
        <v>1.01</v>
      </c>
      <c r="BV12" s="10">
        <v>1</v>
      </c>
      <c r="BW12" s="10">
        <f>BU12/BV12</f>
        <v>1.01</v>
      </c>
    </row>
    <row r="13" spans="1:75" s="47" customFormat="1" ht="181.5" customHeight="1" x14ac:dyDescent="0.2">
      <c r="A13" s="40" t="s">
        <v>50</v>
      </c>
      <c r="B13" s="40" t="s">
        <v>51</v>
      </c>
      <c r="C13" s="40" t="s">
        <v>52</v>
      </c>
      <c r="D13" s="41" t="s">
        <v>53</v>
      </c>
      <c r="E13" s="41" t="s">
        <v>76</v>
      </c>
      <c r="F13" s="41" t="s">
        <v>55</v>
      </c>
      <c r="G13" s="41" t="s">
        <v>77</v>
      </c>
      <c r="H13" s="41" t="s">
        <v>78</v>
      </c>
      <c r="I13" s="41" t="s">
        <v>79</v>
      </c>
      <c r="J13" s="41" t="s">
        <v>80</v>
      </c>
      <c r="K13" s="41" t="s">
        <v>81</v>
      </c>
      <c r="L13" s="41" t="s">
        <v>61</v>
      </c>
      <c r="M13" s="41" t="s">
        <v>82</v>
      </c>
      <c r="N13" s="41" t="s">
        <v>83</v>
      </c>
      <c r="O13" s="42" t="s">
        <v>84</v>
      </c>
      <c r="P13" s="43" t="s">
        <v>65</v>
      </c>
      <c r="Q13" s="41" t="s">
        <v>65</v>
      </c>
      <c r="R13" s="44">
        <v>12</v>
      </c>
      <c r="S13" s="43" t="s">
        <v>66</v>
      </c>
      <c r="T13" s="56">
        <v>1</v>
      </c>
      <c r="U13" s="56">
        <v>1</v>
      </c>
      <c r="V13" s="10">
        <f>+U13</f>
        <v>1</v>
      </c>
      <c r="W13" s="13" t="s">
        <v>85</v>
      </c>
      <c r="X13" s="16">
        <v>1</v>
      </c>
      <c r="Y13" s="16">
        <v>1</v>
      </c>
      <c r="Z13" s="10">
        <f>+Y13</f>
        <v>1</v>
      </c>
      <c r="AA13" s="13" t="s">
        <v>86</v>
      </c>
      <c r="AB13" s="16">
        <v>1</v>
      </c>
      <c r="AC13" s="16">
        <v>1</v>
      </c>
      <c r="AD13" s="10">
        <f>+AC13</f>
        <v>1</v>
      </c>
      <c r="AE13" s="13" t="s">
        <v>87</v>
      </c>
      <c r="AF13" s="16">
        <v>1</v>
      </c>
      <c r="AG13" s="16">
        <v>1</v>
      </c>
      <c r="AH13" s="10">
        <f t="shared" ref="AH13" si="24">+AF13/AG13</f>
        <v>1</v>
      </c>
      <c r="AI13" s="13" t="s">
        <v>88</v>
      </c>
      <c r="AJ13" s="16">
        <v>1</v>
      </c>
      <c r="AK13" s="16">
        <v>1</v>
      </c>
      <c r="AL13" s="10">
        <f t="shared" ref="AL13" si="25">+AJ13/AK13</f>
        <v>1</v>
      </c>
      <c r="AM13" s="13" t="s">
        <v>89</v>
      </c>
      <c r="AN13" s="16">
        <v>1</v>
      </c>
      <c r="AO13" s="16">
        <v>1</v>
      </c>
      <c r="AP13" s="10">
        <f>+AN13/AO13</f>
        <v>1</v>
      </c>
      <c r="AQ13" s="13" t="s">
        <v>90</v>
      </c>
      <c r="AR13" s="16">
        <v>1</v>
      </c>
      <c r="AS13" s="16">
        <v>1</v>
      </c>
      <c r="AT13" s="10">
        <f>+AR13/AS13</f>
        <v>1</v>
      </c>
      <c r="AU13" s="13" t="s">
        <v>91</v>
      </c>
      <c r="AV13" s="16">
        <v>1</v>
      </c>
      <c r="AW13" s="16">
        <v>1</v>
      </c>
      <c r="AX13" s="10">
        <f t="shared" ref="AX13" si="26">+AV13/AW13</f>
        <v>1</v>
      </c>
      <c r="AY13" s="13" t="s">
        <v>92</v>
      </c>
      <c r="AZ13" s="16">
        <v>1</v>
      </c>
      <c r="BA13" s="16">
        <v>1</v>
      </c>
      <c r="BB13" s="10">
        <f t="shared" ref="BB13" si="27">+AZ13/BA13</f>
        <v>1</v>
      </c>
      <c r="BC13" s="13" t="s">
        <v>286</v>
      </c>
      <c r="BD13" s="16">
        <v>1</v>
      </c>
      <c r="BE13" s="16">
        <v>1</v>
      </c>
      <c r="BF13" s="10">
        <f t="shared" ref="BF13" si="28">+BD13/BE13</f>
        <v>1</v>
      </c>
      <c r="BG13" s="13" t="s">
        <v>93</v>
      </c>
      <c r="BH13" s="16">
        <v>1</v>
      </c>
      <c r="BI13" s="16">
        <v>1</v>
      </c>
      <c r="BJ13" s="10">
        <v>1</v>
      </c>
      <c r="BK13" s="13" t="s">
        <v>94</v>
      </c>
      <c r="BL13" s="16">
        <v>1</v>
      </c>
      <c r="BM13" s="16">
        <v>1</v>
      </c>
      <c r="BN13" s="10">
        <v>1</v>
      </c>
      <c r="BO13" s="13" t="s">
        <v>95</v>
      </c>
      <c r="BP13" s="13" t="s">
        <v>96</v>
      </c>
      <c r="BQ13" s="46"/>
      <c r="BR13" s="28">
        <f>T13+X13+AB13+AF13+AJ13+AN13+AR13+AV13+AZ13+BD13+BH13+BM13</f>
        <v>12</v>
      </c>
      <c r="BS13" s="28">
        <f>U13+Y13+AC13+AG13+AK13+AO13+AS13+AW13+BA13+BE13+BI13+BN13</f>
        <v>12</v>
      </c>
      <c r="BT13" s="10">
        <f t="shared" ref="BT13:BT17" si="29">+BR13/BS13</f>
        <v>1</v>
      </c>
      <c r="BU13" s="10">
        <v>1</v>
      </c>
      <c r="BV13" s="10">
        <v>1</v>
      </c>
      <c r="BW13" s="10">
        <f>BU13/BV13</f>
        <v>1</v>
      </c>
    </row>
    <row r="14" spans="1:75" s="47" customFormat="1" ht="187.5" customHeight="1" x14ac:dyDescent="0.2">
      <c r="A14" s="40" t="s">
        <v>50</v>
      </c>
      <c r="B14" s="40" t="s">
        <v>51</v>
      </c>
      <c r="C14" s="40" t="s">
        <v>52</v>
      </c>
      <c r="D14" s="41" t="s">
        <v>53</v>
      </c>
      <c r="E14" s="41" t="s">
        <v>97</v>
      </c>
      <c r="F14" s="41" t="s">
        <v>55</v>
      </c>
      <c r="G14" s="41" t="s">
        <v>98</v>
      </c>
      <c r="H14" s="41" t="s">
        <v>99</v>
      </c>
      <c r="I14" s="41" t="s">
        <v>100</v>
      </c>
      <c r="J14" s="41" t="s">
        <v>101</v>
      </c>
      <c r="K14" s="41" t="s">
        <v>102</v>
      </c>
      <c r="L14" s="41" t="s">
        <v>103</v>
      </c>
      <c r="M14" s="41" t="s">
        <v>104</v>
      </c>
      <c r="N14" s="41" t="s">
        <v>105</v>
      </c>
      <c r="O14" s="42" t="s">
        <v>106</v>
      </c>
      <c r="P14" s="43" t="s">
        <v>107</v>
      </c>
      <c r="Q14" s="41" t="s">
        <v>104</v>
      </c>
      <c r="R14" s="43">
        <v>0.6</v>
      </c>
      <c r="S14" s="43" t="s">
        <v>108</v>
      </c>
      <c r="T14" s="16"/>
      <c r="U14" s="16"/>
      <c r="V14" s="14"/>
      <c r="W14" s="13" t="s">
        <v>109</v>
      </c>
      <c r="X14" s="16"/>
      <c r="Y14" s="16"/>
      <c r="Z14" s="14"/>
      <c r="AA14" s="13" t="s">
        <v>110</v>
      </c>
      <c r="AB14" s="16"/>
      <c r="AC14" s="16"/>
      <c r="AD14" s="14"/>
      <c r="AE14" s="13" t="s">
        <v>111</v>
      </c>
      <c r="AF14" s="16"/>
      <c r="AG14" s="16"/>
      <c r="AH14" s="14"/>
      <c r="AI14" s="13" t="s">
        <v>112</v>
      </c>
      <c r="AJ14" s="16"/>
      <c r="AK14" s="16"/>
      <c r="AL14" s="14"/>
      <c r="AM14" s="13" t="s">
        <v>212</v>
      </c>
      <c r="AN14" s="16"/>
      <c r="AO14" s="16"/>
      <c r="AP14" s="14"/>
      <c r="AQ14" s="13" t="s">
        <v>113</v>
      </c>
      <c r="AR14" s="16"/>
      <c r="AS14" s="16"/>
      <c r="AT14" s="14"/>
      <c r="AU14" s="13" t="s">
        <v>114</v>
      </c>
      <c r="AV14" s="16"/>
      <c r="AW14" s="16"/>
      <c r="AX14" s="10"/>
      <c r="AY14" s="13" t="s">
        <v>115</v>
      </c>
      <c r="AZ14" s="16"/>
      <c r="BA14" s="16"/>
      <c r="BB14" s="10"/>
      <c r="BC14" s="13" t="s">
        <v>116</v>
      </c>
      <c r="BD14" s="16"/>
      <c r="BE14" s="16"/>
      <c r="BF14" s="10"/>
      <c r="BG14" s="13" t="s">
        <v>117</v>
      </c>
      <c r="BH14" s="16"/>
      <c r="BI14" s="16"/>
      <c r="BJ14" s="15"/>
      <c r="BK14" s="13" t="s">
        <v>115</v>
      </c>
      <c r="BL14" s="17">
        <v>0.84589999999999999</v>
      </c>
      <c r="BM14" s="18">
        <v>0.6</v>
      </c>
      <c r="BN14" s="10">
        <v>1</v>
      </c>
      <c r="BO14" s="13" t="s">
        <v>118</v>
      </c>
      <c r="BP14" s="13" t="s">
        <v>119</v>
      </c>
      <c r="BR14" s="29">
        <f>+BL14</f>
        <v>0.84589999999999999</v>
      </c>
      <c r="BS14" s="29">
        <v>0.6</v>
      </c>
      <c r="BT14" s="29">
        <f t="shared" si="29"/>
        <v>1.4098333333333333</v>
      </c>
      <c r="BU14" s="29">
        <f>T14+X14+AB14+AF14+AJ14+AN14+AR14+AV14+AZ14+BD14+BH14+BL14</f>
        <v>0.84589999999999999</v>
      </c>
      <c r="BV14" s="29">
        <v>0.6</v>
      </c>
      <c r="BW14" s="29">
        <f t="shared" ref="BW14:BW17" si="30">BU14/BV14</f>
        <v>1.4098333333333333</v>
      </c>
    </row>
    <row r="15" spans="1:75" s="47" customFormat="1" ht="144" customHeight="1" x14ac:dyDescent="0.2">
      <c r="A15" s="48" t="s">
        <v>50</v>
      </c>
      <c r="B15" s="48" t="s">
        <v>120</v>
      </c>
      <c r="C15" s="49" t="s">
        <v>52</v>
      </c>
      <c r="D15" s="50" t="s">
        <v>53</v>
      </c>
      <c r="E15" s="50" t="s">
        <v>121</v>
      </c>
      <c r="F15" s="41" t="s">
        <v>55</v>
      </c>
      <c r="G15" s="50" t="s">
        <v>122</v>
      </c>
      <c r="H15" s="50" t="s">
        <v>123</v>
      </c>
      <c r="I15" s="50" t="s">
        <v>124</v>
      </c>
      <c r="J15" s="50" t="s">
        <v>125</v>
      </c>
      <c r="K15" s="41" t="s">
        <v>60</v>
      </c>
      <c r="L15" s="50" t="s">
        <v>126</v>
      </c>
      <c r="M15" s="41" t="s">
        <v>127</v>
      </c>
      <c r="N15" s="41" t="s">
        <v>128</v>
      </c>
      <c r="O15" s="51" t="s">
        <v>129</v>
      </c>
      <c r="P15" s="52" t="s">
        <v>130</v>
      </c>
      <c r="Q15" s="41" t="s">
        <v>127</v>
      </c>
      <c r="R15" s="53">
        <v>1</v>
      </c>
      <c r="S15" s="53" t="s">
        <v>66</v>
      </c>
      <c r="T15" s="16"/>
      <c r="U15" s="16"/>
      <c r="V15" s="10"/>
      <c r="W15" s="13" t="s">
        <v>131</v>
      </c>
      <c r="X15" s="16"/>
      <c r="Y15" s="16"/>
      <c r="Z15" s="10">
        <v>1</v>
      </c>
      <c r="AA15" s="45" t="s">
        <v>132</v>
      </c>
      <c r="AB15" s="16"/>
      <c r="AC15" s="16"/>
      <c r="AD15" s="10">
        <v>1</v>
      </c>
      <c r="AE15" s="13" t="s">
        <v>133</v>
      </c>
      <c r="AF15" s="16"/>
      <c r="AG15" s="16"/>
      <c r="AH15" s="10">
        <v>1</v>
      </c>
      <c r="AI15" s="13" t="s">
        <v>134</v>
      </c>
      <c r="AJ15" s="16"/>
      <c r="AK15" s="16"/>
      <c r="AL15" s="10">
        <v>1</v>
      </c>
      <c r="AM15" s="13" t="s">
        <v>135</v>
      </c>
      <c r="AN15" s="16"/>
      <c r="AO15" s="16"/>
      <c r="AP15" s="10">
        <v>1</v>
      </c>
      <c r="AQ15" s="13" t="s">
        <v>136</v>
      </c>
      <c r="AR15" s="16"/>
      <c r="AS15" s="16"/>
      <c r="AT15" s="10">
        <v>1</v>
      </c>
      <c r="AU15" s="13" t="s">
        <v>137</v>
      </c>
      <c r="AV15" s="16"/>
      <c r="AW15" s="16"/>
      <c r="AX15" s="10">
        <v>1</v>
      </c>
      <c r="AY15" s="13" t="s">
        <v>138</v>
      </c>
      <c r="AZ15" s="16">
        <v>15.944900000000001</v>
      </c>
      <c r="BA15" s="16">
        <v>22.844799999999999</v>
      </c>
      <c r="BB15" s="10">
        <v>0.69811299999999998</v>
      </c>
      <c r="BC15" s="13" t="s">
        <v>139</v>
      </c>
      <c r="BD15" s="16">
        <v>36.200000000000003</v>
      </c>
      <c r="BE15" s="16">
        <v>33.189700000000002</v>
      </c>
      <c r="BF15" s="10">
        <v>1.0906</v>
      </c>
      <c r="BG15" s="13" t="s">
        <v>140</v>
      </c>
      <c r="BH15" s="16">
        <v>33.19</v>
      </c>
      <c r="BI15" s="16">
        <v>33.19</v>
      </c>
      <c r="BJ15" s="30">
        <v>1</v>
      </c>
      <c r="BK15" s="13" t="s">
        <v>141</v>
      </c>
      <c r="BL15" s="16">
        <v>14.65</v>
      </c>
      <c r="BM15" s="31">
        <v>10.78</v>
      </c>
      <c r="BN15" s="10">
        <v>1.36</v>
      </c>
      <c r="BO15" s="13" t="s">
        <v>142</v>
      </c>
      <c r="BP15" s="13" t="s">
        <v>143</v>
      </c>
      <c r="BR15" s="28">
        <v>232</v>
      </c>
      <c r="BS15" s="28">
        <v>232</v>
      </c>
      <c r="BT15" s="10">
        <f>+BR15/BS15</f>
        <v>1</v>
      </c>
      <c r="BU15" s="10">
        <v>1</v>
      </c>
      <c r="BV15" s="10">
        <v>1</v>
      </c>
      <c r="BW15" s="10">
        <f>+BU15/BV15</f>
        <v>1</v>
      </c>
    </row>
    <row r="16" spans="1:75" s="47" customFormat="1" ht="182.25" customHeight="1" x14ac:dyDescent="0.2">
      <c r="A16" s="48" t="s">
        <v>144</v>
      </c>
      <c r="B16" s="86" t="s">
        <v>52</v>
      </c>
      <c r="C16" s="40" t="s">
        <v>215</v>
      </c>
      <c r="D16" s="50" t="s">
        <v>145</v>
      </c>
      <c r="E16" s="50" t="s">
        <v>146</v>
      </c>
      <c r="F16" s="41" t="s">
        <v>55</v>
      </c>
      <c r="G16" s="50" t="s">
        <v>147</v>
      </c>
      <c r="H16" s="50" t="s">
        <v>148</v>
      </c>
      <c r="I16" s="50" t="s">
        <v>149</v>
      </c>
      <c r="J16" s="50" t="s">
        <v>150</v>
      </c>
      <c r="K16" s="41" t="s">
        <v>81</v>
      </c>
      <c r="L16" s="50" t="s">
        <v>126</v>
      </c>
      <c r="M16" s="41" t="s">
        <v>151</v>
      </c>
      <c r="N16" s="41" t="s">
        <v>152</v>
      </c>
      <c r="O16" s="51" t="s">
        <v>151</v>
      </c>
      <c r="P16" s="52" t="s">
        <v>153</v>
      </c>
      <c r="Q16" s="41" t="s">
        <v>151</v>
      </c>
      <c r="R16" s="51">
        <v>0.9</v>
      </c>
      <c r="S16" s="51" t="s">
        <v>154</v>
      </c>
      <c r="T16" s="19"/>
      <c r="U16" s="19"/>
      <c r="V16" s="10"/>
      <c r="W16" s="13" t="s">
        <v>155</v>
      </c>
      <c r="X16" s="57"/>
      <c r="Y16" s="57"/>
      <c r="Z16" s="10"/>
      <c r="AA16" s="13" t="s">
        <v>155</v>
      </c>
      <c r="AB16" s="20">
        <v>585</v>
      </c>
      <c r="AC16" s="20">
        <v>611</v>
      </c>
      <c r="AD16" s="10">
        <f>+AB16/AC16</f>
        <v>0.95744680851063835</v>
      </c>
      <c r="AE16" s="13" t="s">
        <v>156</v>
      </c>
      <c r="AF16" s="57"/>
      <c r="AG16" s="57"/>
      <c r="AH16" s="10"/>
      <c r="AI16" s="13" t="s">
        <v>157</v>
      </c>
      <c r="AJ16" s="19"/>
      <c r="AK16" s="19"/>
      <c r="AL16" s="10"/>
      <c r="AM16" s="13" t="s">
        <v>158</v>
      </c>
      <c r="AN16" s="21">
        <v>790</v>
      </c>
      <c r="AO16" s="21">
        <v>885</v>
      </c>
      <c r="AP16" s="10">
        <f>+AN16/AO16</f>
        <v>0.89265536723163841</v>
      </c>
      <c r="AQ16" s="13" t="s">
        <v>159</v>
      </c>
      <c r="AR16" s="21"/>
      <c r="AS16" s="21"/>
      <c r="AT16" s="10"/>
      <c r="AU16" s="13" t="s">
        <v>160</v>
      </c>
      <c r="AV16" s="57"/>
      <c r="AW16" s="57"/>
      <c r="AX16" s="10"/>
      <c r="AY16" s="13" t="s">
        <v>161</v>
      </c>
      <c r="AZ16" s="21">
        <f>(138+100+27)</f>
        <v>265</v>
      </c>
      <c r="BA16" s="21">
        <f>+(285+128+29)</f>
        <v>442</v>
      </c>
      <c r="BB16" s="10">
        <f>+AZ16/BA16</f>
        <v>0.59954751131221717</v>
      </c>
      <c r="BC16" s="13" t="s">
        <v>162</v>
      </c>
      <c r="BD16" s="57"/>
      <c r="BE16" s="57"/>
      <c r="BF16" s="15"/>
      <c r="BG16" s="13" t="s">
        <v>213</v>
      </c>
      <c r="BH16" s="16"/>
      <c r="BI16" s="16"/>
      <c r="BJ16" s="15"/>
      <c r="BK16" s="13" t="s">
        <v>163</v>
      </c>
      <c r="BL16" s="32">
        <f>152+80</f>
        <v>232</v>
      </c>
      <c r="BM16" s="32">
        <f>193+84</f>
        <v>277</v>
      </c>
      <c r="BN16" s="10">
        <f>+BL16/BM16</f>
        <v>0.83754512635379064</v>
      </c>
      <c r="BO16" s="13" t="s">
        <v>164</v>
      </c>
      <c r="BP16" s="13" t="s">
        <v>165</v>
      </c>
      <c r="BR16" s="28">
        <f>+AB16+AN16+AZ16+BL16</f>
        <v>1872</v>
      </c>
      <c r="BS16" s="28">
        <f>+AC16+AO16+BA16+BM16</f>
        <v>2215</v>
      </c>
      <c r="BT16" s="10">
        <f t="shared" si="29"/>
        <v>0.84514672686230252</v>
      </c>
      <c r="BU16" s="10">
        <f>BT16</f>
        <v>0.84514672686230252</v>
      </c>
      <c r="BV16" s="10">
        <v>0.9</v>
      </c>
      <c r="BW16" s="10">
        <f t="shared" si="30"/>
        <v>0.93905191873589167</v>
      </c>
    </row>
    <row r="17" spans="1:76" s="47" customFormat="1" ht="159" customHeight="1" x14ac:dyDescent="0.2">
      <c r="A17" s="48" t="s">
        <v>144</v>
      </c>
      <c r="B17" s="86" t="s">
        <v>52</v>
      </c>
      <c r="C17" s="40" t="s">
        <v>215</v>
      </c>
      <c r="D17" s="50" t="s">
        <v>145</v>
      </c>
      <c r="E17" s="50" t="s">
        <v>166</v>
      </c>
      <c r="F17" s="41" t="s">
        <v>55</v>
      </c>
      <c r="G17" s="50" t="s">
        <v>167</v>
      </c>
      <c r="H17" s="50" t="s">
        <v>168</v>
      </c>
      <c r="I17" s="50" t="s">
        <v>169</v>
      </c>
      <c r="J17" s="50" t="s">
        <v>170</v>
      </c>
      <c r="K17" s="41" t="s">
        <v>81</v>
      </c>
      <c r="L17" s="50" t="s">
        <v>171</v>
      </c>
      <c r="M17" s="41" t="s">
        <v>172</v>
      </c>
      <c r="N17" s="41" t="s">
        <v>173</v>
      </c>
      <c r="O17" s="51" t="s">
        <v>172</v>
      </c>
      <c r="P17" s="52" t="s">
        <v>174</v>
      </c>
      <c r="Q17" s="41" t="s">
        <v>172</v>
      </c>
      <c r="R17" s="54">
        <v>16</v>
      </c>
      <c r="S17" s="53" t="s">
        <v>66</v>
      </c>
      <c r="T17" s="19"/>
      <c r="U17" s="19"/>
      <c r="V17" s="10"/>
      <c r="W17" s="13" t="s">
        <v>175</v>
      </c>
      <c r="X17" s="20">
        <v>3</v>
      </c>
      <c r="Y17" s="20">
        <v>16</v>
      </c>
      <c r="Z17" s="10">
        <f>+X17/Y17</f>
        <v>0.1875</v>
      </c>
      <c r="AA17" s="13" t="s">
        <v>176</v>
      </c>
      <c r="AB17" s="20"/>
      <c r="AC17" s="20"/>
      <c r="AD17" s="10"/>
      <c r="AE17" s="13" t="s">
        <v>177</v>
      </c>
      <c r="AF17" s="20">
        <v>5</v>
      </c>
      <c r="AG17" s="20">
        <v>16</v>
      </c>
      <c r="AH17" s="10">
        <f>+AF17/AG17</f>
        <v>0.3125</v>
      </c>
      <c r="AI17" s="13" t="s">
        <v>178</v>
      </c>
      <c r="AJ17" s="19"/>
      <c r="AK17" s="19"/>
      <c r="AL17" s="10"/>
      <c r="AM17" s="13" t="s">
        <v>179</v>
      </c>
      <c r="AN17" s="21">
        <v>7</v>
      </c>
      <c r="AO17" s="21">
        <v>16</v>
      </c>
      <c r="AP17" s="10">
        <f>+AN17/AO17</f>
        <v>0.4375</v>
      </c>
      <c r="AQ17" s="13" t="s">
        <v>180</v>
      </c>
      <c r="AR17" s="21"/>
      <c r="AS17" s="21"/>
      <c r="AT17" s="10"/>
      <c r="AU17" s="13" t="s">
        <v>181</v>
      </c>
      <c r="AV17" s="57">
        <v>10</v>
      </c>
      <c r="AW17" s="57">
        <v>16</v>
      </c>
      <c r="AX17" s="10">
        <f>+AV17/AW17</f>
        <v>0.625</v>
      </c>
      <c r="AY17" s="13" t="s">
        <v>182</v>
      </c>
      <c r="AZ17" s="21"/>
      <c r="BA17" s="21"/>
      <c r="BB17" s="10"/>
      <c r="BC17" s="13" t="s">
        <v>183</v>
      </c>
      <c r="BD17" s="57">
        <v>13</v>
      </c>
      <c r="BE17" s="57">
        <v>16</v>
      </c>
      <c r="BF17" s="10">
        <f>+BD17/BE17</f>
        <v>0.8125</v>
      </c>
      <c r="BG17" s="13" t="s">
        <v>184</v>
      </c>
      <c r="BH17" s="16"/>
      <c r="BI17" s="16"/>
      <c r="BJ17" s="15"/>
      <c r="BK17" s="13" t="s">
        <v>185</v>
      </c>
      <c r="BL17" s="22">
        <v>16</v>
      </c>
      <c r="BM17" s="22">
        <v>16</v>
      </c>
      <c r="BN17" s="10">
        <f>+BL17/BM17</f>
        <v>1</v>
      </c>
      <c r="BO17" s="13" t="s">
        <v>186</v>
      </c>
      <c r="BP17" s="13" t="s">
        <v>187</v>
      </c>
      <c r="BR17" s="28">
        <v>16</v>
      </c>
      <c r="BS17" s="28">
        <v>16</v>
      </c>
      <c r="BT17" s="10">
        <f t="shared" si="29"/>
        <v>1</v>
      </c>
      <c r="BU17" s="10">
        <v>1</v>
      </c>
      <c r="BV17" s="10">
        <v>1</v>
      </c>
      <c r="BW17" s="10">
        <f t="shared" si="30"/>
        <v>1</v>
      </c>
    </row>
    <row r="18" spans="1:76" s="47" customFormat="1" ht="170.25" customHeight="1" x14ac:dyDescent="0.2">
      <c r="A18" s="48" t="s">
        <v>144</v>
      </c>
      <c r="B18" s="86" t="s">
        <v>52</v>
      </c>
      <c r="C18" s="40" t="s">
        <v>215</v>
      </c>
      <c r="D18" s="50" t="s">
        <v>145</v>
      </c>
      <c r="E18" s="50" t="s">
        <v>188</v>
      </c>
      <c r="F18" s="41" t="s">
        <v>55</v>
      </c>
      <c r="G18" s="50" t="s">
        <v>189</v>
      </c>
      <c r="H18" s="50" t="s">
        <v>190</v>
      </c>
      <c r="I18" s="50" t="s">
        <v>191</v>
      </c>
      <c r="J18" s="41" t="s">
        <v>192</v>
      </c>
      <c r="K18" s="41" t="s">
        <v>102</v>
      </c>
      <c r="L18" s="41" t="s">
        <v>171</v>
      </c>
      <c r="M18" s="41" t="s">
        <v>193</v>
      </c>
      <c r="N18" s="41" t="s">
        <v>194</v>
      </c>
      <c r="O18" s="41" t="s">
        <v>194</v>
      </c>
      <c r="P18" s="52" t="s">
        <v>195</v>
      </c>
      <c r="Q18" s="41" t="s">
        <v>196</v>
      </c>
      <c r="R18" s="55">
        <v>110</v>
      </c>
      <c r="S18" s="53" t="s">
        <v>154</v>
      </c>
      <c r="T18" s="19"/>
      <c r="U18" s="19"/>
      <c r="V18" s="10"/>
      <c r="W18" s="13" t="s">
        <v>197</v>
      </c>
      <c r="X18" s="20">
        <v>2</v>
      </c>
      <c r="Y18" s="20">
        <v>2</v>
      </c>
      <c r="Z18" s="10">
        <f>+X18/Y18</f>
        <v>1</v>
      </c>
      <c r="AA18" s="13" t="s">
        <v>198</v>
      </c>
      <c r="AB18" s="20"/>
      <c r="AC18" s="20"/>
      <c r="AD18" s="10"/>
      <c r="AE18" s="13" t="s">
        <v>199</v>
      </c>
      <c r="AF18" s="20">
        <v>94</v>
      </c>
      <c r="AG18" s="20">
        <v>94</v>
      </c>
      <c r="AH18" s="10">
        <f>+AF18/AG18</f>
        <v>1</v>
      </c>
      <c r="AI18" s="13" t="s">
        <v>200</v>
      </c>
      <c r="AJ18" s="19"/>
      <c r="AK18" s="19"/>
      <c r="AL18" s="10"/>
      <c r="AM18" s="13" t="s">
        <v>201</v>
      </c>
      <c r="AN18" s="21">
        <v>116</v>
      </c>
      <c r="AO18" s="21">
        <v>116</v>
      </c>
      <c r="AP18" s="10">
        <f>+AN18/AO18</f>
        <v>1</v>
      </c>
      <c r="AQ18" s="13" t="s">
        <v>202</v>
      </c>
      <c r="AR18" s="21"/>
      <c r="AS18" s="21"/>
      <c r="AT18" s="10"/>
      <c r="AU18" s="13" t="s">
        <v>203</v>
      </c>
      <c r="AV18" s="58">
        <v>138</v>
      </c>
      <c r="AW18" s="58">
        <v>138</v>
      </c>
      <c r="AX18" s="10">
        <f>+AV18/AW18</f>
        <v>1</v>
      </c>
      <c r="AY18" s="13" t="s">
        <v>204</v>
      </c>
      <c r="AZ18" s="21"/>
      <c r="BA18" s="21"/>
      <c r="BB18" s="10"/>
      <c r="BC18" s="13" t="s">
        <v>205</v>
      </c>
      <c r="BD18" s="57">
        <v>132</v>
      </c>
      <c r="BE18" s="57">
        <v>132</v>
      </c>
      <c r="BF18" s="10">
        <f>+BD18/BE18</f>
        <v>1</v>
      </c>
      <c r="BG18" s="13" t="s">
        <v>206</v>
      </c>
      <c r="BH18" s="16"/>
      <c r="BI18" s="16"/>
      <c r="BJ18" s="15"/>
      <c r="BK18" s="13" t="s">
        <v>207</v>
      </c>
      <c r="BL18" s="16">
        <v>181</v>
      </c>
      <c r="BM18" s="22">
        <v>181</v>
      </c>
      <c r="BN18" s="10">
        <f>+BL18/BM18</f>
        <v>1</v>
      </c>
      <c r="BO18" s="13" t="s">
        <v>208</v>
      </c>
      <c r="BP18" s="13" t="s">
        <v>209</v>
      </c>
      <c r="BR18" s="28">
        <f>+X18+AF18+AN18+AV18+BD18+BL18</f>
        <v>663</v>
      </c>
      <c r="BS18" s="28">
        <v>110</v>
      </c>
      <c r="BT18" s="10">
        <f t="shared" ref="BT18" si="31">+BR18/BS18</f>
        <v>6.0272727272727273</v>
      </c>
      <c r="BU18" s="10">
        <v>6.03</v>
      </c>
      <c r="BV18" s="10">
        <v>1</v>
      </c>
      <c r="BW18" s="10">
        <f t="shared" ref="BW18" si="32">BU18/BV18</f>
        <v>6.03</v>
      </c>
    </row>
    <row r="19" spans="1:76" s="47" customFormat="1" ht="271.5" customHeight="1" x14ac:dyDescent="0.2">
      <c r="A19" s="40" t="s">
        <v>211</v>
      </c>
      <c r="B19" s="40" t="s">
        <v>214</v>
      </c>
      <c r="C19" s="40" t="s">
        <v>215</v>
      </c>
      <c r="D19" s="41" t="s">
        <v>145</v>
      </c>
      <c r="E19" s="41"/>
      <c r="F19" s="84">
        <v>43207</v>
      </c>
      <c r="G19" s="41" t="s">
        <v>216</v>
      </c>
      <c r="H19" s="41" t="s">
        <v>217</v>
      </c>
      <c r="I19" s="41" t="s">
        <v>218</v>
      </c>
      <c r="J19" s="41" t="s">
        <v>219</v>
      </c>
      <c r="K19" s="41" t="s">
        <v>60</v>
      </c>
      <c r="L19" s="41" t="s">
        <v>126</v>
      </c>
      <c r="M19" s="41" t="s">
        <v>220</v>
      </c>
      <c r="N19" s="41" t="s">
        <v>221</v>
      </c>
      <c r="O19" s="42" t="s">
        <v>222</v>
      </c>
      <c r="P19" s="43">
        <v>0.97</v>
      </c>
      <c r="Q19" s="41" t="s">
        <v>220</v>
      </c>
      <c r="R19" s="43">
        <v>0.98</v>
      </c>
      <c r="S19" s="43" t="s">
        <v>223</v>
      </c>
      <c r="T19" s="16"/>
      <c r="U19" s="16"/>
      <c r="V19" s="14"/>
      <c r="W19" s="13"/>
      <c r="X19" s="16"/>
      <c r="Y19" s="16"/>
      <c r="Z19" s="14"/>
      <c r="AA19" s="13"/>
      <c r="AB19" s="16"/>
      <c r="AC19" s="16"/>
      <c r="AD19" s="14"/>
      <c r="AE19" s="13"/>
      <c r="AF19" s="16"/>
      <c r="AG19" s="16"/>
      <c r="AH19" s="14"/>
      <c r="AI19" s="13" t="s">
        <v>224</v>
      </c>
      <c r="AJ19" s="16"/>
      <c r="AK19" s="16"/>
      <c r="AL19" s="14"/>
      <c r="AM19" s="13" t="s">
        <v>224</v>
      </c>
      <c r="AN19" s="16">
        <v>177907241631</v>
      </c>
      <c r="AO19" s="16">
        <v>185474669515.27271</v>
      </c>
      <c r="AP19" s="10">
        <f>+AN19/AO19</f>
        <v>0.95919966912975374</v>
      </c>
      <c r="AQ19" s="13" t="s">
        <v>244</v>
      </c>
      <c r="AR19" s="16"/>
      <c r="AS19" s="16"/>
      <c r="AT19" s="14"/>
      <c r="AU19" s="13" t="s">
        <v>224</v>
      </c>
      <c r="AV19" s="16"/>
      <c r="AW19" s="16"/>
      <c r="AX19" s="10"/>
      <c r="AY19" s="13" t="s">
        <v>224</v>
      </c>
      <c r="AZ19" s="16">
        <v>205383132757</v>
      </c>
      <c r="BA19" s="16">
        <v>209451164539.63638</v>
      </c>
      <c r="BB19" s="10">
        <f>+AZ19/BA19</f>
        <v>0.98057765975387279</v>
      </c>
      <c r="BC19" s="13" t="s">
        <v>225</v>
      </c>
      <c r="BD19" s="16"/>
      <c r="BE19" s="16"/>
      <c r="BF19" s="10"/>
      <c r="BG19" s="13" t="s">
        <v>224</v>
      </c>
      <c r="BH19" s="16"/>
      <c r="BI19" s="16"/>
      <c r="BJ19" s="15"/>
      <c r="BK19" s="13" t="s">
        <v>224</v>
      </c>
      <c r="BL19" s="17">
        <v>258807215221</v>
      </c>
      <c r="BM19" s="18">
        <v>255471267000</v>
      </c>
      <c r="BN19" s="10">
        <f>+BL19/BM19</f>
        <v>1.0130580172877133</v>
      </c>
      <c r="BO19" s="13" t="s">
        <v>226</v>
      </c>
      <c r="BP19" s="13" t="s">
        <v>227</v>
      </c>
      <c r="BR19" s="77">
        <v>258807215221</v>
      </c>
      <c r="BS19" s="77">
        <v>255471267000</v>
      </c>
      <c r="BT19" s="78">
        <f>IFERROR(BR19/BS19,0)</f>
        <v>1.0130580172877133</v>
      </c>
      <c r="BU19" s="79">
        <f>BT19</f>
        <v>1.0130580172877133</v>
      </c>
      <c r="BV19" s="80">
        <v>0.98</v>
      </c>
      <c r="BW19" s="78">
        <f>IFERROR(BU19/BV19,0)</f>
        <v>1.0337326707017482</v>
      </c>
      <c r="BX19" s="47">
        <f>IFERROR(BV19/BW19,0)</f>
        <v>0.94802072893248901</v>
      </c>
    </row>
    <row r="20" spans="1:76" s="47" customFormat="1" ht="187.5" customHeight="1" x14ac:dyDescent="0.2">
      <c r="A20" s="40" t="s">
        <v>211</v>
      </c>
      <c r="B20" s="40" t="s">
        <v>214</v>
      </c>
      <c r="C20" s="40" t="s">
        <v>215</v>
      </c>
      <c r="D20" s="41" t="s">
        <v>145</v>
      </c>
      <c r="E20" s="41"/>
      <c r="F20" s="84">
        <v>43207</v>
      </c>
      <c r="G20" s="41" t="s">
        <v>228</v>
      </c>
      <c r="H20" s="41" t="s">
        <v>229</v>
      </c>
      <c r="I20" s="41" t="s">
        <v>230</v>
      </c>
      <c r="J20" s="41" t="s">
        <v>231</v>
      </c>
      <c r="K20" s="41" t="s">
        <v>60</v>
      </c>
      <c r="L20" s="41" t="s">
        <v>61</v>
      </c>
      <c r="M20" s="41" t="s">
        <v>220</v>
      </c>
      <c r="N20" s="41" t="s">
        <v>232</v>
      </c>
      <c r="O20" s="42" t="s">
        <v>233</v>
      </c>
      <c r="P20" s="43">
        <v>0.94</v>
      </c>
      <c r="Q20" s="41" t="s">
        <v>220</v>
      </c>
      <c r="R20" s="43">
        <v>0.97</v>
      </c>
      <c r="S20" s="43" t="s">
        <v>234</v>
      </c>
      <c r="T20" s="58">
        <v>43</v>
      </c>
      <c r="U20" s="58">
        <v>51</v>
      </c>
      <c r="V20" s="10">
        <f>+T20/U20</f>
        <v>0.84313725490196079</v>
      </c>
      <c r="W20" s="13"/>
      <c r="X20" s="58">
        <v>48</v>
      </c>
      <c r="Y20" s="58">
        <v>55</v>
      </c>
      <c r="Z20" s="10">
        <f>+X20/Y20</f>
        <v>0.87272727272727268</v>
      </c>
      <c r="AA20" s="13"/>
      <c r="AB20" s="58">
        <v>54</v>
      </c>
      <c r="AC20" s="58">
        <v>55</v>
      </c>
      <c r="AD20" s="10">
        <f>+AB20/AC20</f>
        <v>0.98181818181818181</v>
      </c>
      <c r="AE20" s="13"/>
      <c r="AF20" s="58">
        <v>51</v>
      </c>
      <c r="AG20" s="58">
        <v>58</v>
      </c>
      <c r="AH20" s="10">
        <f>+AF20/AG20</f>
        <v>0.87931034482758619</v>
      </c>
      <c r="AI20" s="13" t="s">
        <v>235</v>
      </c>
      <c r="AJ20" s="58">
        <v>62</v>
      </c>
      <c r="AK20" s="58">
        <v>64</v>
      </c>
      <c r="AL20" s="10">
        <f>+AJ20/AK20</f>
        <v>0.96875</v>
      </c>
      <c r="AM20" s="13" t="s">
        <v>236</v>
      </c>
      <c r="AN20" s="58">
        <v>62</v>
      </c>
      <c r="AO20" s="58">
        <v>64</v>
      </c>
      <c r="AP20" s="10">
        <f>+AN20/AO20</f>
        <v>0.96875</v>
      </c>
      <c r="AQ20" s="13" t="s">
        <v>237</v>
      </c>
      <c r="AR20" s="58">
        <v>61</v>
      </c>
      <c r="AS20" s="58">
        <v>63</v>
      </c>
      <c r="AT20" s="10">
        <f>+AR20/AS20</f>
        <v>0.96825396825396826</v>
      </c>
      <c r="AU20" s="13" t="s">
        <v>237</v>
      </c>
      <c r="AV20" s="58">
        <v>62</v>
      </c>
      <c r="AW20" s="58">
        <v>62</v>
      </c>
      <c r="AX20" s="10">
        <f>+AV20/AW20</f>
        <v>1</v>
      </c>
      <c r="AY20" s="13" t="s">
        <v>238</v>
      </c>
      <c r="AZ20" s="58">
        <v>60</v>
      </c>
      <c r="BA20" s="58">
        <v>62</v>
      </c>
      <c r="BB20" s="10">
        <f>+AZ20/BA20</f>
        <v>0.967741935483871</v>
      </c>
      <c r="BC20" s="13" t="s">
        <v>239</v>
      </c>
      <c r="BD20" s="58">
        <v>58</v>
      </c>
      <c r="BE20" s="58">
        <v>62</v>
      </c>
      <c r="BF20" s="10">
        <f>+BD20/BE20</f>
        <v>0.93548387096774188</v>
      </c>
      <c r="BG20" s="13" t="s">
        <v>240</v>
      </c>
      <c r="BH20" s="58">
        <v>55</v>
      </c>
      <c r="BI20" s="58">
        <v>60</v>
      </c>
      <c r="BJ20" s="10">
        <f>+BH20/BI20</f>
        <v>0.91666666666666663</v>
      </c>
      <c r="BK20" s="13" t="s">
        <v>241</v>
      </c>
      <c r="BL20" s="58">
        <v>50</v>
      </c>
      <c r="BM20" s="58">
        <v>55</v>
      </c>
      <c r="BN20" s="10">
        <f>+BL20/BM20</f>
        <v>0.90909090909090906</v>
      </c>
      <c r="BO20" s="13" t="s">
        <v>242</v>
      </c>
      <c r="BP20" s="13" t="s">
        <v>243</v>
      </c>
      <c r="BR20" s="81">
        <v>50</v>
      </c>
      <c r="BS20" s="81">
        <v>55</v>
      </c>
      <c r="BT20" s="78">
        <f>IFERROR(BR20/BS20,0)</f>
        <v>0.90909090909090906</v>
      </c>
      <c r="BU20" s="78">
        <v>0.90910000000000002</v>
      </c>
      <c r="BV20" s="82">
        <v>0.97</v>
      </c>
      <c r="BW20" s="83">
        <f>+BU20/BV20</f>
        <v>0.93721649484536085</v>
      </c>
      <c r="BX20" s="47">
        <f>+BV20/BW20</f>
        <v>1.0349796502034978</v>
      </c>
    </row>
    <row r="21" spans="1:76" s="47" customFormat="1" ht="393" customHeight="1" x14ac:dyDescent="0.2">
      <c r="A21" s="40" t="s">
        <v>211</v>
      </c>
      <c r="B21" s="40" t="s">
        <v>214</v>
      </c>
      <c r="C21" s="40" t="s">
        <v>245</v>
      </c>
      <c r="D21" s="41" t="s">
        <v>145</v>
      </c>
      <c r="E21" s="41" t="s">
        <v>246</v>
      </c>
      <c r="F21" s="84"/>
      <c r="G21" s="41" t="s">
        <v>247</v>
      </c>
      <c r="H21" s="41" t="s">
        <v>248</v>
      </c>
      <c r="I21" s="41" t="s">
        <v>249</v>
      </c>
      <c r="J21" s="41" t="s">
        <v>250</v>
      </c>
      <c r="K21" s="41" t="s">
        <v>60</v>
      </c>
      <c r="L21" s="41" t="s">
        <v>103</v>
      </c>
      <c r="M21" s="41" t="s">
        <v>251</v>
      </c>
      <c r="N21" s="41" t="s">
        <v>252</v>
      </c>
      <c r="O21" s="42" t="s">
        <v>253</v>
      </c>
      <c r="P21" s="43">
        <v>0.33</v>
      </c>
      <c r="Q21" s="41" t="s">
        <v>251</v>
      </c>
      <c r="R21" s="44">
        <v>2</v>
      </c>
      <c r="S21" s="43"/>
      <c r="T21" s="16"/>
      <c r="U21" s="16"/>
      <c r="V21" s="14"/>
      <c r="W21" s="13"/>
      <c r="X21" s="16"/>
      <c r="Y21" s="16"/>
      <c r="Z21" s="14"/>
      <c r="AA21" s="13" t="s">
        <v>287</v>
      </c>
      <c r="AB21" s="16"/>
      <c r="AC21" s="16"/>
      <c r="AD21" s="14"/>
      <c r="AE21" s="13" t="s">
        <v>273</v>
      </c>
      <c r="AF21" s="16"/>
      <c r="AG21" s="16"/>
      <c r="AH21" s="14"/>
      <c r="AI21" s="13" t="s">
        <v>274</v>
      </c>
      <c r="AJ21" s="16"/>
      <c r="AK21" s="16"/>
      <c r="AL21" s="14"/>
      <c r="AM21" s="13" t="s">
        <v>275</v>
      </c>
      <c r="AN21" s="16"/>
      <c r="AO21" s="16"/>
      <c r="AP21" s="10"/>
      <c r="AQ21" s="13" t="s">
        <v>276</v>
      </c>
      <c r="AR21" s="16"/>
      <c r="AS21" s="16"/>
      <c r="AT21" s="14"/>
      <c r="AU21" s="13"/>
      <c r="AV21" s="16"/>
      <c r="AW21" s="16"/>
      <c r="AX21" s="10"/>
      <c r="AY21" s="13" t="s">
        <v>277</v>
      </c>
      <c r="AZ21" s="16"/>
      <c r="BA21" s="16"/>
      <c r="BB21" s="10"/>
      <c r="BC21" s="13" t="s">
        <v>278</v>
      </c>
      <c r="BD21" s="16"/>
      <c r="BE21" s="16"/>
      <c r="BF21" s="10"/>
      <c r="BG21" s="13" t="s">
        <v>279</v>
      </c>
      <c r="BH21" s="16"/>
      <c r="BI21" s="16"/>
      <c r="BJ21" s="15"/>
      <c r="BK21" s="13" t="s">
        <v>280</v>
      </c>
      <c r="BL21" s="87">
        <v>1</v>
      </c>
      <c r="BM21" s="18">
        <v>1</v>
      </c>
      <c r="BN21" s="10">
        <f t="shared" ref="BN21:BN22" si="33">IFERROR(BL21/BM21,0)</f>
        <v>1</v>
      </c>
      <c r="BO21" s="13" t="s">
        <v>281</v>
      </c>
      <c r="BP21" s="13" t="s">
        <v>254</v>
      </c>
      <c r="BR21" s="81">
        <v>1</v>
      </c>
      <c r="BS21" s="81">
        <v>2</v>
      </c>
      <c r="BT21" s="78">
        <f>+BR21/BS21</f>
        <v>0.5</v>
      </c>
      <c r="BU21" s="78">
        <v>0.5</v>
      </c>
      <c r="BV21" s="82">
        <v>1</v>
      </c>
      <c r="BW21" s="83">
        <f>+BU21/BV21</f>
        <v>0.5</v>
      </c>
      <c r="BX21" s="47">
        <f>+BV21/BW21</f>
        <v>2</v>
      </c>
    </row>
    <row r="22" spans="1:76" s="47" customFormat="1" ht="271.5" customHeight="1" x14ac:dyDescent="0.2">
      <c r="A22" s="40" t="s">
        <v>211</v>
      </c>
      <c r="B22" s="40" t="s">
        <v>214</v>
      </c>
      <c r="C22" s="40" t="s">
        <v>245</v>
      </c>
      <c r="D22" s="41" t="s">
        <v>145</v>
      </c>
      <c r="E22" s="41" t="s">
        <v>255</v>
      </c>
      <c r="F22" s="84"/>
      <c r="G22" s="41" t="s">
        <v>256</v>
      </c>
      <c r="H22" s="41" t="s">
        <v>257</v>
      </c>
      <c r="I22" s="41" t="s">
        <v>258</v>
      </c>
      <c r="J22" s="41" t="s">
        <v>259</v>
      </c>
      <c r="K22" s="41" t="s">
        <v>60</v>
      </c>
      <c r="L22" s="41" t="s">
        <v>103</v>
      </c>
      <c r="M22" s="41" t="s">
        <v>260</v>
      </c>
      <c r="N22" s="41" t="s">
        <v>261</v>
      </c>
      <c r="O22" s="42" t="s">
        <v>262</v>
      </c>
      <c r="P22" s="43">
        <v>0.6</v>
      </c>
      <c r="Q22" s="41" t="s">
        <v>260</v>
      </c>
      <c r="R22" s="44">
        <v>334</v>
      </c>
      <c r="S22" s="43" t="s">
        <v>223</v>
      </c>
      <c r="T22" s="16"/>
      <c r="U22" s="16"/>
      <c r="V22" s="14"/>
      <c r="W22" s="13"/>
      <c r="X22" s="58">
        <v>105</v>
      </c>
      <c r="Y22" s="16"/>
      <c r="Z22" s="14"/>
      <c r="AA22" s="13" t="s">
        <v>263</v>
      </c>
      <c r="AB22" s="16"/>
      <c r="AC22" s="58">
        <v>51</v>
      </c>
      <c r="AD22" s="14"/>
      <c r="AE22" s="13" t="s">
        <v>264</v>
      </c>
      <c r="AF22" s="16"/>
      <c r="AG22" s="58">
        <v>60</v>
      </c>
      <c r="AH22" s="14"/>
      <c r="AI22" s="13" t="s">
        <v>265</v>
      </c>
      <c r="AJ22" s="16"/>
      <c r="AK22" s="16"/>
      <c r="AL22" s="14"/>
      <c r="AM22" s="13" t="s">
        <v>266</v>
      </c>
      <c r="AN22" s="16"/>
      <c r="AO22" s="16"/>
      <c r="AP22" s="10"/>
      <c r="AQ22" s="13" t="s">
        <v>267</v>
      </c>
      <c r="AR22" s="16"/>
      <c r="AS22" s="16"/>
      <c r="AT22" s="14"/>
      <c r="AU22" s="13"/>
      <c r="AV22" s="16"/>
      <c r="AW22" s="16"/>
      <c r="AX22" s="10"/>
      <c r="AY22" s="13" t="s">
        <v>268</v>
      </c>
      <c r="AZ22" s="16"/>
      <c r="BA22" s="16"/>
      <c r="BB22" s="10"/>
      <c r="BC22" s="13" t="s">
        <v>269</v>
      </c>
      <c r="BD22" s="16"/>
      <c r="BE22" s="16"/>
      <c r="BF22" s="10"/>
      <c r="BG22" s="13" t="s">
        <v>288</v>
      </c>
      <c r="BH22" s="16"/>
      <c r="BI22" s="16"/>
      <c r="BJ22" s="15"/>
      <c r="BK22" s="13" t="s">
        <v>270</v>
      </c>
      <c r="BL22" s="17">
        <v>379</v>
      </c>
      <c r="BM22" s="18">
        <v>334</v>
      </c>
      <c r="BN22" s="10">
        <f t="shared" si="33"/>
        <v>1.1347305389221556</v>
      </c>
      <c r="BO22" s="13" t="s">
        <v>271</v>
      </c>
      <c r="BP22" s="13" t="s">
        <v>272</v>
      </c>
      <c r="BR22" s="81">
        <v>379</v>
      </c>
      <c r="BS22" s="81">
        <v>334</v>
      </c>
      <c r="BT22" s="78">
        <f>+BR22/BS22</f>
        <v>1.1347305389221556</v>
      </c>
      <c r="BU22" s="78">
        <v>1.1347</v>
      </c>
      <c r="BV22" s="82">
        <v>1</v>
      </c>
      <c r="BW22" s="83">
        <f>+BU22/BV22</f>
        <v>1.1347</v>
      </c>
      <c r="BX22" s="47">
        <f>+BV22/BW22</f>
        <v>0.88129020886577947</v>
      </c>
    </row>
    <row r="23" spans="1:76" x14ac:dyDescent="0.2"/>
    <row r="24" spans="1:76" x14ac:dyDescent="0.2"/>
    <row r="25" spans="1:76" x14ac:dyDescent="0.2"/>
    <row r="26" spans="1:76" x14ac:dyDescent="0.2"/>
    <row r="27" spans="1:76" x14ac:dyDescent="0.2"/>
    <row r="28" spans="1:76" x14ac:dyDescent="0.2"/>
    <row r="29" spans="1:76" x14ac:dyDescent="0.2"/>
    <row r="30" spans="1:76" x14ac:dyDescent="0.2"/>
    <row r="31" spans="1:76" x14ac:dyDescent="0.2"/>
    <row r="32" spans="1:76"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sheetData>
  <mergeCells count="26">
    <mergeCell ref="A5:B5"/>
    <mergeCell ref="C5:F5"/>
    <mergeCell ref="A6:B7"/>
    <mergeCell ref="D6:E6"/>
    <mergeCell ref="F6:F7"/>
    <mergeCell ref="D7:E7"/>
    <mergeCell ref="A9:S9"/>
    <mergeCell ref="T9:BP9"/>
    <mergeCell ref="BR9:BT10"/>
    <mergeCell ref="X10:AA10"/>
    <mergeCell ref="AB10:AE10"/>
    <mergeCell ref="AF10:AI10"/>
    <mergeCell ref="AJ10:AM10"/>
    <mergeCell ref="AN10:AQ10"/>
    <mergeCell ref="AV10:AY10"/>
    <mergeCell ref="A10:D10"/>
    <mergeCell ref="E10:I10"/>
    <mergeCell ref="J10:O10"/>
    <mergeCell ref="P10:S10"/>
    <mergeCell ref="T10:W10"/>
    <mergeCell ref="AZ10:BC10"/>
    <mergeCell ref="BD10:BG10"/>
    <mergeCell ref="BI10:BK10"/>
    <mergeCell ref="BM10:BP10"/>
    <mergeCell ref="BU9:BW10"/>
    <mergeCell ref="AR10:AU10"/>
  </mergeCells>
  <conditionalFormatting sqref="T12:U14 AA12:AC12 AJ12:AK12 W12:Y12 W14:Y14 AA14:AC14 AA13 AE14:AG14 AE13:AF13 AN14:AO14 AJ14:AK14 AR14:AS14 AV14:AW14 AZ14:BA14 BD14:BE14 BH14:BI14 BL14:BM14 AE12:AG12 AN12:AO12 W13:W14">
    <cfRule type="containsBlanks" dxfId="849" priority="931">
      <formula>LEN(TRIM(T12))=0</formula>
    </cfRule>
    <cfRule type="cellIs" dxfId="848" priority="932" operator="notEqual">
      <formula>""""""</formula>
    </cfRule>
  </conditionalFormatting>
  <conditionalFormatting sqref="X12:Y12 AB12:AC12 AF12:AG12 AJ12:AK12 AN12:AO12 AF13">
    <cfRule type="containsBlanks" dxfId="847" priority="925">
      <formula>LEN(TRIM(X12))=0</formula>
    </cfRule>
    <cfRule type="cellIs" dxfId="846" priority="926" operator="notEqual">
      <formula>""""""</formula>
    </cfRule>
  </conditionalFormatting>
  <conditionalFormatting sqref="T12:U12 T13">
    <cfRule type="containsBlanks" dxfId="845" priority="929">
      <formula>LEN(TRIM(T12))=0</formula>
    </cfRule>
    <cfRule type="cellIs" dxfId="844" priority="930" operator="notEqual">
      <formula>""""""</formula>
    </cfRule>
  </conditionalFormatting>
  <conditionalFormatting sqref="U13">
    <cfRule type="containsBlanks" dxfId="843" priority="927">
      <formula>LEN(TRIM(U13))=0</formula>
    </cfRule>
    <cfRule type="cellIs" dxfId="842" priority="928" operator="notEqual">
      <formula>""""""</formula>
    </cfRule>
  </conditionalFormatting>
  <conditionalFormatting sqref="AB13:AC13">
    <cfRule type="containsBlanks" dxfId="841" priority="917">
      <formula>LEN(TRIM(AB13))=0</formula>
    </cfRule>
    <cfRule type="cellIs" dxfId="840" priority="918" operator="notEqual">
      <formula>""""""</formula>
    </cfRule>
  </conditionalFormatting>
  <conditionalFormatting sqref="X13:Y13">
    <cfRule type="containsBlanks" dxfId="839" priority="923">
      <formula>LEN(TRIM(X13))=0</formula>
    </cfRule>
    <cfRule type="cellIs" dxfId="838" priority="924" operator="notEqual">
      <formula>""""""</formula>
    </cfRule>
  </conditionalFormatting>
  <conditionalFormatting sqref="X13">
    <cfRule type="containsBlanks" dxfId="837" priority="921">
      <formula>LEN(TRIM(X13))=0</formula>
    </cfRule>
    <cfRule type="cellIs" dxfId="836" priority="922" operator="notEqual">
      <formula>""""""</formula>
    </cfRule>
  </conditionalFormatting>
  <conditionalFormatting sqref="Y13">
    <cfRule type="containsBlanks" dxfId="835" priority="919">
      <formula>LEN(TRIM(Y13))=0</formula>
    </cfRule>
    <cfRule type="cellIs" dxfId="834" priority="920" operator="notEqual">
      <formula>""""""</formula>
    </cfRule>
  </conditionalFormatting>
  <conditionalFormatting sqref="AB13">
    <cfRule type="containsBlanks" dxfId="833" priority="915">
      <formula>LEN(TRIM(AB13))=0</formula>
    </cfRule>
    <cfRule type="cellIs" dxfId="832" priority="916" operator="notEqual">
      <formula>""""""</formula>
    </cfRule>
  </conditionalFormatting>
  <conditionalFormatting sqref="AC13">
    <cfRule type="containsBlanks" dxfId="831" priority="913">
      <formula>LEN(TRIM(AC13))=0</formula>
    </cfRule>
    <cfRule type="cellIs" dxfId="830" priority="914" operator="notEqual">
      <formula>""""""</formula>
    </cfRule>
  </conditionalFormatting>
  <conditionalFormatting sqref="AG13">
    <cfRule type="containsBlanks" dxfId="829" priority="911">
      <formula>LEN(TRIM(AG13))=0</formula>
    </cfRule>
    <cfRule type="cellIs" dxfId="828" priority="912" operator="notEqual">
      <formula>""""""</formula>
    </cfRule>
  </conditionalFormatting>
  <conditionalFormatting sqref="AG13">
    <cfRule type="containsBlanks" dxfId="827" priority="909">
      <formula>LEN(TRIM(AG13))=0</formula>
    </cfRule>
    <cfRule type="cellIs" dxfId="826" priority="910" operator="notEqual">
      <formula>""""""</formula>
    </cfRule>
  </conditionalFormatting>
  <conditionalFormatting sqref="AJ13">
    <cfRule type="containsBlanks" dxfId="825" priority="907">
      <formula>LEN(TRIM(AJ13))=0</formula>
    </cfRule>
    <cfRule type="cellIs" dxfId="824" priority="908" operator="notEqual">
      <formula>""""""</formula>
    </cfRule>
  </conditionalFormatting>
  <conditionalFormatting sqref="AJ13">
    <cfRule type="containsBlanks" dxfId="823" priority="905">
      <formula>LEN(TRIM(AJ13))=0</formula>
    </cfRule>
    <cfRule type="cellIs" dxfId="822" priority="906" operator="notEqual">
      <formula>""""""</formula>
    </cfRule>
  </conditionalFormatting>
  <conditionalFormatting sqref="AK13">
    <cfRule type="containsBlanks" dxfId="821" priority="903">
      <formula>LEN(TRIM(AK13))=0</formula>
    </cfRule>
    <cfRule type="cellIs" dxfId="820" priority="904" operator="notEqual">
      <formula>""""""</formula>
    </cfRule>
  </conditionalFormatting>
  <conditionalFormatting sqref="AK13">
    <cfRule type="containsBlanks" dxfId="819" priority="901">
      <formula>LEN(TRIM(AK13))=0</formula>
    </cfRule>
    <cfRule type="cellIs" dxfId="818" priority="902" operator="notEqual">
      <formula>""""""</formula>
    </cfRule>
  </conditionalFormatting>
  <conditionalFormatting sqref="AN13">
    <cfRule type="containsBlanks" dxfId="817" priority="899">
      <formula>LEN(TRIM(AN13))=0</formula>
    </cfRule>
    <cfRule type="cellIs" dxfId="816" priority="900" operator="notEqual">
      <formula>""""""</formula>
    </cfRule>
  </conditionalFormatting>
  <conditionalFormatting sqref="AN13">
    <cfRule type="containsBlanks" dxfId="815" priority="897">
      <formula>LEN(TRIM(AN13))=0</formula>
    </cfRule>
    <cfRule type="cellIs" dxfId="814" priority="898" operator="notEqual">
      <formula>""""""</formula>
    </cfRule>
  </conditionalFormatting>
  <conditionalFormatting sqref="AO13">
    <cfRule type="containsBlanks" dxfId="813" priority="895">
      <formula>LEN(TRIM(AO13))=0</formula>
    </cfRule>
    <cfRule type="cellIs" dxfId="812" priority="896" operator="notEqual">
      <formula>""""""</formula>
    </cfRule>
  </conditionalFormatting>
  <conditionalFormatting sqref="AO13">
    <cfRule type="containsBlanks" dxfId="811" priority="893">
      <formula>LEN(TRIM(AO13))=0</formula>
    </cfRule>
    <cfRule type="cellIs" dxfId="810" priority="894" operator="notEqual">
      <formula>""""""</formula>
    </cfRule>
  </conditionalFormatting>
  <conditionalFormatting sqref="AR13">
    <cfRule type="containsBlanks" dxfId="809" priority="891">
      <formula>LEN(TRIM(AR13))=0</formula>
    </cfRule>
    <cfRule type="cellIs" dxfId="808" priority="892" operator="notEqual">
      <formula>""""""</formula>
    </cfRule>
  </conditionalFormatting>
  <conditionalFormatting sqref="AR13">
    <cfRule type="containsBlanks" dxfId="807" priority="889">
      <formula>LEN(TRIM(AR13))=0</formula>
    </cfRule>
    <cfRule type="cellIs" dxfId="806" priority="890" operator="notEqual">
      <formula>""""""</formula>
    </cfRule>
  </conditionalFormatting>
  <conditionalFormatting sqref="AS13">
    <cfRule type="containsBlanks" dxfId="805" priority="887">
      <formula>LEN(TRIM(AS13))=0</formula>
    </cfRule>
    <cfRule type="cellIs" dxfId="804" priority="888" operator="notEqual">
      <formula>""""""</formula>
    </cfRule>
  </conditionalFormatting>
  <conditionalFormatting sqref="AS13">
    <cfRule type="containsBlanks" dxfId="803" priority="885">
      <formula>LEN(TRIM(AS13))=0</formula>
    </cfRule>
    <cfRule type="cellIs" dxfId="802" priority="886" operator="notEqual">
      <formula>""""""</formula>
    </cfRule>
  </conditionalFormatting>
  <conditionalFormatting sqref="AV13">
    <cfRule type="containsBlanks" dxfId="801" priority="883">
      <formula>LEN(TRIM(AV13))=0</formula>
    </cfRule>
    <cfRule type="cellIs" dxfId="800" priority="884" operator="notEqual">
      <formula>""""""</formula>
    </cfRule>
  </conditionalFormatting>
  <conditionalFormatting sqref="AV13">
    <cfRule type="containsBlanks" dxfId="799" priority="881">
      <formula>LEN(TRIM(AV13))=0</formula>
    </cfRule>
    <cfRule type="cellIs" dxfId="798" priority="882" operator="notEqual">
      <formula>""""""</formula>
    </cfRule>
  </conditionalFormatting>
  <conditionalFormatting sqref="AW13">
    <cfRule type="containsBlanks" dxfId="797" priority="879">
      <formula>LEN(TRIM(AW13))=0</formula>
    </cfRule>
    <cfRule type="cellIs" dxfId="796" priority="880" operator="notEqual">
      <formula>""""""</formula>
    </cfRule>
  </conditionalFormatting>
  <conditionalFormatting sqref="AW13">
    <cfRule type="containsBlanks" dxfId="795" priority="877">
      <formula>LEN(TRIM(AW13))=0</formula>
    </cfRule>
    <cfRule type="cellIs" dxfId="794" priority="878" operator="notEqual">
      <formula>""""""</formula>
    </cfRule>
  </conditionalFormatting>
  <conditionalFormatting sqref="AZ13">
    <cfRule type="containsBlanks" dxfId="793" priority="875">
      <formula>LEN(TRIM(AZ13))=0</formula>
    </cfRule>
    <cfRule type="cellIs" dxfId="792" priority="876" operator="notEqual">
      <formula>""""""</formula>
    </cfRule>
  </conditionalFormatting>
  <conditionalFormatting sqref="AZ13">
    <cfRule type="containsBlanks" dxfId="791" priority="873">
      <formula>LEN(TRIM(AZ13))=0</formula>
    </cfRule>
    <cfRule type="cellIs" dxfId="790" priority="874" operator="notEqual">
      <formula>""""""</formula>
    </cfRule>
  </conditionalFormatting>
  <conditionalFormatting sqref="BA13">
    <cfRule type="containsBlanks" dxfId="789" priority="871">
      <formula>LEN(TRIM(BA13))=0</formula>
    </cfRule>
    <cfRule type="cellIs" dxfId="788" priority="872" operator="notEqual">
      <formula>""""""</formula>
    </cfRule>
  </conditionalFormatting>
  <conditionalFormatting sqref="BA13">
    <cfRule type="containsBlanks" dxfId="787" priority="869">
      <formula>LEN(TRIM(BA13))=0</formula>
    </cfRule>
    <cfRule type="cellIs" dxfId="786" priority="870" operator="notEqual">
      <formula>""""""</formula>
    </cfRule>
  </conditionalFormatting>
  <conditionalFormatting sqref="BD13">
    <cfRule type="containsBlanks" dxfId="785" priority="867">
      <formula>LEN(TRIM(BD13))=0</formula>
    </cfRule>
    <cfRule type="cellIs" dxfId="784" priority="868" operator="notEqual">
      <formula>""""""</formula>
    </cfRule>
  </conditionalFormatting>
  <conditionalFormatting sqref="BD13">
    <cfRule type="containsBlanks" dxfId="783" priority="865">
      <formula>LEN(TRIM(BD13))=0</formula>
    </cfRule>
    <cfRule type="cellIs" dxfId="782" priority="866" operator="notEqual">
      <formula>""""""</formula>
    </cfRule>
  </conditionalFormatting>
  <conditionalFormatting sqref="BE13">
    <cfRule type="containsBlanks" dxfId="781" priority="863">
      <formula>LEN(TRIM(BE13))=0</formula>
    </cfRule>
    <cfRule type="cellIs" dxfId="780" priority="864" operator="notEqual">
      <formula>""""""</formula>
    </cfRule>
  </conditionalFormatting>
  <conditionalFormatting sqref="BE13">
    <cfRule type="containsBlanks" dxfId="779" priority="861">
      <formula>LEN(TRIM(BE13))=0</formula>
    </cfRule>
    <cfRule type="cellIs" dxfId="778" priority="862" operator="notEqual">
      <formula>""""""</formula>
    </cfRule>
  </conditionalFormatting>
  <conditionalFormatting sqref="BH13">
    <cfRule type="containsBlanks" dxfId="777" priority="859">
      <formula>LEN(TRIM(BH13))=0</formula>
    </cfRule>
    <cfRule type="cellIs" dxfId="776" priority="860" operator="notEqual">
      <formula>""""""</formula>
    </cfRule>
  </conditionalFormatting>
  <conditionalFormatting sqref="BH13">
    <cfRule type="containsBlanks" dxfId="775" priority="857">
      <formula>LEN(TRIM(BH13))=0</formula>
    </cfRule>
    <cfRule type="cellIs" dxfId="774" priority="858" operator="notEqual">
      <formula>""""""</formula>
    </cfRule>
  </conditionalFormatting>
  <conditionalFormatting sqref="BI13">
    <cfRule type="containsBlanks" dxfId="773" priority="855">
      <formula>LEN(TRIM(BI13))=0</formula>
    </cfRule>
    <cfRule type="cellIs" dxfId="772" priority="856" operator="notEqual">
      <formula>""""""</formula>
    </cfRule>
  </conditionalFormatting>
  <conditionalFormatting sqref="BI13">
    <cfRule type="containsBlanks" dxfId="771" priority="853">
      <formula>LEN(TRIM(BI13))=0</formula>
    </cfRule>
    <cfRule type="cellIs" dxfId="770" priority="854" operator="notEqual">
      <formula>""""""</formula>
    </cfRule>
  </conditionalFormatting>
  <conditionalFormatting sqref="BL13">
    <cfRule type="containsBlanks" dxfId="769" priority="851">
      <formula>LEN(TRIM(BL13))=0</formula>
    </cfRule>
    <cfRule type="cellIs" dxfId="768" priority="852" operator="notEqual">
      <formula>""""""</formula>
    </cfRule>
  </conditionalFormatting>
  <conditionalFormatting sqref="BL13">
    <cfRule type="containsBlanks" dxfId="767" priority="849">
      <formula>LEN(TRIM(BL13))=0</formula>
    </cfRule>
    <cfRule type="cellIs" dxfId="766" priority="850" operator="notEqual">
      <formula>""""""</formula>
    </cfRule>
  </conditionalFormatting>
  <conditionalFormatting sqref="BM13">
    <cfRule type="containsBlanks" dxfId="765" priority="847">
      <formula>LEN(TRIM(BM13))=0</formula>
    </cfRule>
    <cfRule type="cellIs" dxfId="764" priority="848" operator="notEqual">
      <formula>""""""</formula>
    </cfRule>
  </conditionalFormatting>
  <conditionalFormatting sqref="BM13">
    <cfRule type="containsBlanks" dxfId="763" priority="845">
      <formula>LEN(TRIM(BM13))=0</formula>
    </cfRule>
    <cfRule type="cellIs" dxfId="762" priority="846" operator="notEqual">
      <formula>""""""</formula>
    </cfRule>
  </conditionalFormatting>
  <conditionalFormatting sqref="AR12:AS12 AV12:AW12">
    <cfRule type="containsBlanks" dxfId="761" priority="843">
      <formula>LEN(TRIM(AR12))=0</formula>
    </cfRule>
    <cfRule type="cellIs" dxfId="760" priority="844" operator="notEqual">
      <formula>""""""</formula>
    </cfRule>
  </conditionalFormatting>
  <conditionalFormatting sqref="AR12:AS12 AV12:AW12">
    <cfRule type="containsBlanks" dxfId="759" priority="841">
      <formula>LEN(TRIM(AR12))=0</formula>
    </cfRule>
    <cfRule type="cellIs" dxfId="758" priority="842" operator="notEqual">
      <formula>""""""</formula>
    </cfRule>
  </conditionalFormatting>
  <conditionalFormatting sqref="AZ12:BA12 BD12:BE12">
    <cfRule type="containsBlanks" dxfId="757" priority="839">
      <formula>LEN(TRIM(AZ12))=0</formula>
    </cfRule>
    <cfRule type="cellIs" dxfId="756" priority="840" operator="notEqual">
      <formula>""""""</formula>
    </cfRule>
  </conditionalFormatting>
  <conditionalFormatting sqref="AZ12:BA12 BD12:BE12">
    <cfRule type="containsBlanks" dxfId="755" priority="837">
      <formula>LEN(TRIM(AZ12))=0</formula>
    </cfRule>
    <cfRule type="cellIs" dxfId="754" priority="838" operator="notEqual">
      <formula>""""""</formula>
    </cfRule>
  </conditionalFormatting>
  <conditionalFormatting sqref="BH12:BI12 BL12:BM12">
    <cfRule type="containsBlanks" dxfId="753" priority="835">
      <formula>LEN(TRIM(BH12))=0</formula>
    </cfRule>
    <cfRule type="cellIs" dxfId="752" priority="836" operator="notEqual">
      <formula>""""""</formula>
    </cfRule>
  </conditionalFormatting>
  <conditionalFormatting sqref="BH12:BI12 BL12:BM12">
    <cfRule type="containsBlanks" dxfId="751" priority="833">
      <formula>LEN(TRIM(BH12))=0</formula>
    </cfRule>
    <cfRule type="cellIs" dxfId="750" priority="834" operator="notEqual">
      <formula>""""""</formula>
    </cfRule>
  </conditionalFormatting>
  <conditionalFormatting sqref="BC12">
    <cfRule type="containsBlanks" dxfId="749" priority="809">
      <formula>LEN(TRIM(BC12))=0</formula>
    </cfRule>
    <cfRule type="cellIs" dxfId="748" priority="810" operator="notEqual">
      <formula>""""""</formula>
    </cfRule>
  </conditionalFormatting>
  <conditionalFormatting sqref="BC13">
    <cfRule type="containsBlanks" dxfId="747" priority="807">
      <formula>LEN(TRIM(BC13))=0</formula>
    </cfRule>
    <cfRule type="cellIs" dxfId="746" priority="808" operator="notEqual">
      <formula>""""""</formula>
    </cfRule>
  </conditionalFormatting>
  <conditionalFormatting sqref="BC14">
    <cfRule type="containsBlanks" dxfId="745" priority="805">
      <formula>LEN(TRIM(BC14))=0</formula>
    </cfRule>
    <cfRule type="cellIs" dxfId="744" priority="806" operator="notEqual">
      <formula>""""""</formula>
    </cfRule>
  </conditionalFormatting>
  <conditionalFormatting sqref="T15:U15">
    <cfRule type="containsBlanks" dxfId="743" priority="797">
      <formula>LEN(TRIM(T15))=0</formula>
    </cfRule>
    <cfRule type="cellIs" dxfId="742" priority="798" operator="notEqual">
      <formula>""""""</formula>
    </cfRule>
  </conditionalFormatting>
  <conditionalFormatting sqref="X15:Y15 AB15:AC15 AF15:AG15 AJ15:AK15 AN15:AO15 AR15:AS15 AV15:AW15 AZ15:BA15 BD15:BE15">
    <cfRule type="containsBlanks" dxfId="741" priority="785">
      <formula>LEN(TRIM(X15))=0</formula>
    </cfRule>
    <cfRule type="cellIs" dxfId="740" priority="786" operator="notEqual">
      <formula>""""""</formula>
    </cfRule>
  </conditionalFormatting>
  <conditionalFormatting sqref="AA15 AE15 AI15 BC15">
    <cfRule type="containsBlanks" dxfId="739" priority="783">
      <formula>LEN(TRIM(AA15))=0</formula>
    </cfRule>
    <cfRule type="cellIs" dxfId="738" priority="784" operator="notEqual">
      <formula>""""""</formula>
    </cfRule>
  </conditionalFormatting>
  <conditionalFormatting sqref="T15:U15">
    <cfRule type="containsBlanks" dxfId="737" priority="793">
      <formula>LEN(TRIM(T15))=0</formula>
    </cfRule>
    <cfRule type="cellIs" dxfId="736" priority="794" operator="notEqual">
      <formula>""""""</formula>
    </cfRule>
  </conditionalFormatting>
  <conditionalFormatting sqref="X15:Y15 AB15:AC15 AF15:AG15 AJ15:AK15 AN15:AO15 AR15:AS15 AV15:AW15 AZ15:BA15 BD15:BE15">
    <cfRule type="containsBlanks" dxfId="735" priority="789">
      <formula>LEN(TRIM(X15))=0</formula>
    </cfRule>
    <cfRule type="cellIs" dxfId="734" priority="790" operator="notEqual">
      <formula>""""""</formula>
    </cfRule>
  </conditionalFormatting>
  <conditionalFormatting sqref="AA15 AE15 AI15 BC15">
    <cfRule type="containsBlanks" dxfId="733" priority="787">
      <formula>LEN(TRIM(AA15))=0</formula>
    </cfRule>
    <cfRule type="cellIs" dxfId="732" priority="788" operator="notEqual">
      <formula>""""""</formula>
    </cfRule>
  </conditionalFormatting>
  <conditionalFormatting sqref="AA15">
    <cfRule type="containsBlanks" dxfId="731" priority="781">
      <formula>LEN(TRIM(AA15))=0</formula>
    </cfRule>
    <cfRule type="cellIs" dxfId="730" priority="782" operator="notEqual">
      <formula>""""""</formula>
    </cfRule>
  </conditionalFormatting>
  <conditionalFormatting sqref="AA15">
    <cfRule type="containsBlanks" dxfId="729" priority="779">
      <formula>LEN(TRIM(AA15))=0</formula>
    </cfRule>
    <cfRule type="cellIs" dxfId="728" priority="780" operator="notEqual">
      <formula>""""""</formula>
    </cfRule>
  </conditionalFormatting>
  <conditionalFormatting sqref="AE15">
    <cfRule type="containsBlanks" dxfId="727" priority="777">
      <formula>LEN(TRIM(AE15))=0</formula>
    </cfRule>
    <cfRule type="cellIs" dxfId="726" priority="778" operator="notEqual">
      <formula>""""""</formula>
    </cfRule>
  </conditionalFormatting>
  <conditionalFormatting sqref="AE15">
    <cfRule type="containsBlanks" dxfId="725" priority="775">
      <formula>LEN(TRIM(AE15))=0</formula>
    </cfRule>
    <cfRule type="cellIs" dxfId="724" priority="776" operator="notEqual">
      <formula>""""""</formula>
    </cfRule>
  </conditionalFormatting>
  <conditionalFormatting sqref="AE15">
    <cfRule type="containsBlanks" dxfId="723" priority="773">
      <formula>LEN(TRIM(AE15))=0</formula>
    </cfRule>
    <cfRule type="cellIs" dxfId="722" priority="774" operator="notEqual">
      <formula>""""""</formula>
    </cfRule>
  </conditionalFormatting>
  <conditionalFormatting sqref="AE15">
    <cfRule type="containsBlanks" dxfId="721" priority="771">
      <formula>LEN(TRIM(AE15))=0</formula>
    </cfRule>
    <cfRule type="cellIs" dxfId="720" priority="772" operator="notEqual">
      <formula>""""""</formula>
    </cfRule>
  </conditionalFormatting>
  <conditionalFormatting sqref="AI15">
    <cfRule type="containsBlanks" dxfId="719" priority="769">
      <formula>LEN(TRIM(AI15))=0</formula>
    </cfRule>
    <cfRule type="cellIs" dxfId="718" priority="770" operator="notEqual">
      <formula>""""""</formula>
    </cfRule>
  </conditionalFormatting>
  <conditionalFormatting sqref="AI15">
    <cfRule type="containsBlanks" dxfId="717" priority="767">
      <formula>LEN(TRIM(AI15))=0</formula>
    </cfRule>
    <cfRule type="cellIs" dxfId="716" priority="768" operator="notEqual">
      <formula>""""""</formula>
    </cfRule>
  </conditionalFormatting>
  <conditionalFormatting sqref="AI15">
    <cfRule type="containsBlanks" dxfId="715" priority="765">
      <formula>LEN(TRIM(AI15))=0</formula>
    </cfRule>
    <cfRule type="cellIs" dxfId="714" priority="766" operator="notEqual">
      <formula>""""""</formula>
    </cfRule>
  </conditionalFormatting>
  <conditionalFormatting sqref="AI15">
    <cfRule type="containsBlanks" dxfId="713" priority="763">
      <formula>LEN(TRIM(AI15))=0</formula>
    </cfRule>
    <cfRule type="cellIs" dxfId="712" priority="764" operator="notEqual">
      <formula>""""""</formula>
    </cfRule>
  </conditionalFormatting>
  <conditionalFormatting sqref="BC16:BC18">
    <cfRule type="containsBlanks" dxfId="711" priority="745">
      <formula>LEN(TRIM(BC16))=0</formula>
    </cfRule>
    <cfRule type="cellIs" dxfId="710" priority="746" operator="notEqual">
      <formula>""""""</formula>
    </cfRule>
  </conditionalFormatting>
  <conditionalFormatting sqref="BH15:BI18 BL18:BM18 BM17 BL15:BM16">
    <cfRule type="containsBlanks" dxfId="709" priority="741">
      <formula>LEN(TRIM(BH15))=0</formula>
    </cfRule>
    <cfRule type="cellIs" dxfId="708" priority="742" operator="notEqual">
      <formula>""""""</formula>
    </cfRule>
  </conditionalFormatting>
  <conditionalFormatting sqref="BK12">
    <cfRule type="containsBlanks" dxfId="707" priority="737">
      <formula>LEN(TRIM(BK12))=0</formula>
    </cfRule>
    <cfRule type="cellIs" dxfId="706" priority="738" operator="notEqual">
      <formula>""""""</formula>
    </cfRule>
  </conditionalFormatting>
  <conditionalFormatting sqref="BL17">
    <cfRule type="containsBlanks" dxfId="705" priority="707">
      <formula>LEN(TRIM(BL17))=0</formula>
    </cfRule>
    <cfRule type="cellIs" dxfId="704" priority="708" operator="notEqual">
      <formula>""""""</formula>
    </cfRule>
  </conditionalFormatting>
  <conditionalFormatting sqref="W15">
    <cfRule type="containsBlanks" dxfId="703" priority="703">
      <formula>LEN(TRIM(W15))=0</formula>
    </cfRule>
    <cfRule type="cellIs" dxfId="702" priority="704" operator="notEqual">
      <formula>""""""</formula>
    </cfRule>
  </conditionalFormatting>
  <conditionalFormatting sqref="W16:W18">
    <cfRule type="containsBlanks" dxfId="701" priority="701">
      <formula>LEN(TRIM(W16))=0</formula>
    </cfRule>
    <cfRule type="cellIs" dxfId="700" priority="702" operator="notEqual">
      <formula>""""""</formula>
    </cfRule>
  </conditionalFormatting>
  <conditionalFormatting sqref="AA16:AA18">
    <cfRule type="containsBlanks" dxfId="699" priority="697">
      <formula>LEN(TRIM(AA16))=0</formula>
    </cfRule>
    <cfRule type="cellIs" dxfId="698" priority="698" operator="notEqual">
      <formula>""""""</formula>
    </cfRule>
  </conditionalFormatting>
  <conditionalFormatting sqref="AA16:AA18">
    <cfRule type="containsBlanks" dxfId="697" priority="699">
      <formula>LEN(TRIM(AA16))=0</formula>
    </cfRule>
    <cfRule type="cellIs" dxfId="696" priority="700" operator="notEqual">
      <formula>""""""</formula>
    </cfRule>
  </conditionalFormatting>
  <conditionalFormatting sqref="AA16:AA18">
    <cfRule type="containsBlanks" dxfId="695" priority="695">
      <formula>LEN(TRIM(AA16))=0</formula>
    </cfRule>
    <cfRule type="cellIs" dxfId="694" priority="696" operator="notEqual">
      <formula>""""""</formula>
    </cfRule>
  </conditionalFormatting>
  <conditionalFormatting sqref="AA16:AA18">
    <cfRule type="containsBlanks" dxfId="693" priority="693">
      <formula>LEN(TRIM(AA16))=0</formula>
    </cfRule>
    <cfRule type="cellIs" dxfId="692" priority="694" operator="notEqual">
      <formula>""""""</formula>
    </cfRule>
  </conditionalFormatting>
  <conditionalFormatting sqref="AA16:AA18">
    <cfRule type="containsBlanks" dxfId="691" priority="691">
      <formula>LEN(TRIM(AA16))=0</formula>
    </cfRule>
    <cfRule type="cellIs" dxfId="690" priority="692" operator="notEqual">
      <formula>""""""</formula>
    </cfRule>
  </conditionalFormatting>
  <conditionalFormatting sqref="AA16:AA18">
    <cfRule type="containsBlanks" dxfId="689" priority="689">
      <formula>LEN(TRIM(AA16))=0</formula>
    </cfRule>
    <cfRule type="cellIs" dxfId="688" priority="690" operator="notEqual">
      <formula>""""""</formula>
    </cfRule>
  </conditionalFormatting>
  <conditionalFormatting sqref="AE16:AE18">
    <cfRule type="containsBlanks" dxfId="687" priority="685">
      <formula>LEN(TRIM(AE16))=0</formula>
    </cfRule>
    <cfRule type="cellIs" dxfId="686" priority="686" operator="notEqual">
      <formula>""""""</formula>
    </cfRule>
  </conditionalFormatting>
  <conditionalFormatting sqref="AE16:AE18">
    <cfRule type="containsBlanks" dxfId="685" priority="687">
      <formula>LEN(TRIM(AE16))=0</formula>
    </cfRule>
    <cfRule type="cellIs" dxfId="684" priority="688" operator="notEqual">
      <formula>""""""</formula>
    </cfRule>
  </conditionalFormatting>
  <conditionalFormatting sqref="AE16:AE18">
    <cfRule type="containsBlanks" dxfId="683" priority="683">
      <formula>LEN(TRIM(AE16))=0</formula>
    </cfRule>
    <cfRule type="cellIs" dxfId="682" priority="684" operator="notEqual">
      <formula>""""""</formula>
    </cfRule>
  </conditionalFormatting>
  <conditionalFormatting sqref="AE16:AE18">
    <cfRule type="containsBlanks" dxfId="681" priority="681">
      <formula>LEN(TRIM(AE16))=0</formula>
    </cfRule>
    <cfRule type="cellIs" dxfId="680" priority="682" operator="notEqual">
      <formula>""""""</formula>
    </cfRule>
  </conditionalFormatting>
  <conditionalFormatting sqref="AE16:AE18">
    <cfRule type="containsBlanks" dxfId="679" priority="679">
      <formula>LEN(TRIM(AE16))=0</formula>
    </cfRule>
    <cfRule type="cellIs" dxfId="678" priority="680" operator="notEqual">
      <formula>""""""</formula>
    </cfRule>
  </conditionalFormatting>
  <conditionalFormatting sqref="AE16:AE18">
    <cfRule type="containsBlanks" dxfId="677" priority="677">
      <formula>LEN(TRIM(AE16))=0</formula>
    </cfRule>
    <cfRule type="cellIs" dxfId="676" priority="678" operator="notEqual">
      <formula>""""""</formula>
    </cfRule>
  </conditionalFormatting>
  <conditionalFormatting sqref="AI12:AI14">
    <cfRule type="containsBlanks" dxfId="675" priority="675">
      <formula>LEN(TRIM(AI12))=0</formula>
    </cfRule>
    <cfRule type="cellIs" dxfId="674" priority="676" operator="notEqual">
      <formula>""""""</formula>
    </cfRule>
  </conditionalFormatting>
  <conditionalFormatting sqref="AI16:AI18">
    <cfRule type="containsBlanks" dxfId="673" priority="673">
      <formula>LEN(TRIM(AI16))=0</formula>
    </cfRule>
    <cfRule type="cellIs" dxfId="672" priority="674" operator="notEqual">
      <formula>""""""</formula>
    </cfRule>
  </conditionalFormatting>
  <conditionalFormatting sqref="AM16:AM18">
    <cfRule type="containsBlanks" dxfId="671" priority="671">
      <formula>LEN(TRIM(AM16))=0</formula>
    </cfRule>
    <cfRule type="cellIs" dxfId="670" priority="672" operator="notEqual">
      <formula>""""""</formula>
    </cfRule>
  </conditionalFormatting>
  <conditionalFormatting sqref="AQ16:AQ18">
    <cfRule type="containsBlanks" dxfId="669" priority="669">
      <formula>LEN(TRIM(AQ16))=0</formula>
    </cfRule>
    <cfRule type="cellIs" dxfId="668" priority="670" operator="notEqual">
      <formula>""""""</formula>
    </cfRule>
  </conditionalFormatting>
  <conditionalFormatting sqref="AM12:AM14">
    <cfRule type="containsBlanks" dxfId="667" priority="667">
      <formula>LEN(TRIM(AM12))=0</formula>
    </cfRule>
    <cfRule type="cellIs" dxfId="666" priority="668" operator="notEqual">
      <formula>""""""</formula>
    </cfRule>
  </conditionalFormatting>
  <conditionalFormatting sqref="AM15">
    <cfRule type="containsBlanks" dxfId="665" priority="665">
      <formula>LEN(TRIM(AM15))=0</formula>
    </cfRule>
    <cfRule type="cellIs" dxfId="664" priority="666" operator="notEqual">
      <formula>""""""</formula>
    </cfRule>
  </conditionalFormatting>
  <conditionalFormatting sqref="AQ13:AQ15">
    <cfRule type="containsBlanks" dxfId="663" priority="663">
      <formula>LEN(TRIM(AQ13))=0</formula>
    </cfRule>
    <cfRule type="cellIs" dxfId="662" priority="664" operator="notEqual">
      <formula>""""""</formula>
    </cfRule>
  </conditionalFormatting>
  <conditionalFormatting sqref="AQ12">
    <cfRule type="containsBlanks" dxfId="661" priority="661">
      <formula>LEN(TRIM(AQ12))=0</formula>
    </cfRule>
    <cfRule type="cellIs" dxfId="660" priority="662" operator="notEqual">
      <formula>""""""</formula>
    </cfRule>
  </conditionalFormatting>
  <conditionalFormatting sqref="AU12:AU14">
    <cfRule type="containsBlanks" dxfId="659" priority="659">
      <formula>LEN(TRIM(AU12))=0</formula>
    </cfRule>
    <cfRule type="cellIs" dxfId="658" priority="660" operator="notEqual">
      <formula>""""""</formula>
    </cfRule>
  </conditionalFormatting>
  <conditionalFormatting sqref="AU16:AU18">
    <cfRule type="containsBlanks" dxfId="657" priority="657">
      <formula>LEN(TRIM(AU16))=0</formula>
    </cfRule>
    <cfRule type="cellIs" dxfId="656" priority="658" operator="notEqual">
      <formula>""""""</formula>
    </cfRule>
  </conditionalFormatting>
  <conditionalFormatting sqref="AU15">
    <cfRule type="containsBlanks" dxfId="655" priority="655">
      <formula>LEN(TRIM(AU15))=0</formula>
    </cfRule>
    <cfRule type="cellIs" dxfId="654" priority="656" operator="notEqual">
      <formula>""""""</formula>
    </cfRule>
  </conditionalFormatting>
  <conditionalFormatting sqref="AY12:AY14">
    <cfRule type="containsBlanks" dxfId="653" priority="653">
      <formula>LEN(TRIM(AY12))=0</formula>
    </cfRule>
    <cfRule type="cellIs" dxfId="652" priority="654" operator="notEqual">
      <formula>""""""</formula>
    </cfRule>
  </conditionalFormatting>
  <conditionalFormatting sqref="AY16:AY18">
    <cfRule type="containsBlanks" dxfId="651" priority="651">
      <formula>LEN(TRIM(AY16))=0</formula>
    </cfRule>
    <cfRule type="cellIs" dxfId="650" priority="652" operator="notEqual">
      <formula>""""""</formula>
    </cfRule>
  </conditionalFormatting>
  <conditionalFormatting sqref="AY15">
    <cfRule type="containsBlanks" dxfId="649" priority="649">
      <formula>LEN(TRIM(AY15))=0</formula>
    </cfRule>
    <cfRule type="cellIs" dxfId="648" priority="650" operator="notEqual">
      <formula>""""""</formula>
    </cfRule>
  </conditionalFormatting>
  <conditionalFormatting sqref="BG12:BG14">
    <cfRule type="containsBlanks" dxfId="647" priority="647">
      <formula>LEN(TRIM(BG12))=0</formula>
    </cfRule>
    <cfRule type="cellIs" dxfId="646" priority="648" operator="notEqual">
      <formula>""""""</formula>
    </cfRule>
  </conditionalFormatting>
  <conditionalFormatting sqref="BG16:BG18">
    <cfRule type="containsBlanks" dxfId="645" priority="645">
      <formula>LEN(TRIM(BG16))=0</formula>
    </cfRule>
    <cfRule type="cellIs" dxfId="644" priority="646" operator="notEqual">
      <formula>""""""</formula>
    </cfRule>
  </conditionalFormatting>
  <conditionalFormatting sqref="BG15">
    <cfRule type="containsBlanks" dxfId="643" priority="643">
      <formula>LEN(TRIM(BG15))=0</formula>
    </cfRule>
    <cfRule type="cellIs" dxfId="642" priority="644" operator="notEqual">
      <formula>""""""</formula>
    </cfRule>
  </conditionalFormatting>
  <conditionalFormatting sqref="BK12:BK15">
    <cfRule type="containsBlanks" dxfId="641" priority="641">
      <formula>LEN(TRIM(BK12))=0</formula>
    </cfRule>
    <cfRule type="cellIs" dxfId="640" priority="642" operator="notEqual">
      <formula>""""""</formula>
    </cfRule>
  </conditionalFormatting>
  <conditionalFormatting sqref="BK16:BK18">
    <cfRule type="containsBlanks" dxfId="639" priority="639">
      <formula>LEN(TRIM(BK16))=0</formula>
    </cfRule>
    <cfRule type="cellIs" dxfId="638" priority="640" operator="notEqual">
      <formula>""""""</formula>
    </cfRule>
  </conditionalFormatting>
  <conditionalFormatting sqref="BK16:BK18">
    <cfRule type="containsBlanks" dxfId="637" priority="637">
      <formula>LEN(TRIM(BK16))=0</formula>
    </cfRule>
    <cfRule type="cellIs" dxfId="636" priority="638" operator="notEqual">
      <formula>""""""</formula>
    </cfRule>
  </conditionalFormatting>
  <conditionalFormatting sqref="BO12:BP18">
    <cfRule type="containsBlanks" dxfId="635" priority="635">
      <formula>LEN(TRIM(BO12))=0</formula>
    </cfRule>
    <cfRule type="cellIs" dxfId="634" priority="636" operator="notEqual">
      <formula>""""""</formula>
    </cfRule>
  </conditionalFormatting>
  <conditionalFormatting sqref="T19:U20 W19:Y20 AA19:AC20 AE19:AG20 AN19:AO19 AJ19:AK19 AR19:AS19 AV19:AW19 AZ19:BA19 BD19:BE19 BH19:BI19 BL19:BM19">
    <cfRule type="containsBlanks" dxfId="409" priority="113">
      <formula>LEN(TRIM(T19))=0</formula>
    </cfRule>
    <cfRule type="cellIs" dxfId="408" priority="114" operator="notEqual">
      <formula>""""""</formula>
    </cfRule>
  </conditionalFormatting>
  <conditionalFormatting sqref="BC19:BC20">
    <cfRule type="containsBlanks" dxfId="407" priority="111">
      <formula>LEN(TRIM(BC19))=0</formula>
    </cfRule>
    <cfRule type="cellIs" dxfId="406" priority="112" operator="notEqual">
      <formula>""""""</formula>
    </cfRule>
  </conditionalFormatting>
  <conditionalFormatting sqref="AI19:AI20">
    <cfRule type="containsBlanks" dxfId="405" priority="109">
      <formula>LEN(TRIM(AI19))=0</formula>
    </cfRule>
    <cfRule type="cellIs" dxfId="404" priority="110" operator="notEqual">
      <formula>""""""</formula>
    </cfRule>
  </conditionalFormatting>
  <conditionalFormatting sqref="AM19:AM20">
    <cfRule type="containsBlanks" dxfId="403" priority="107">
      <formula>LEN(TRIM(AM19))=0</formula>
    </cfRule>
    <cfRule type="cellIs" dxfId="402" priority="108" operator="notEqual">
      <formula>""""""</formula>
    </cfRule>
  </conditionalFormatting>
  <conditionalFormatting sqref="AQ19:AQ20">
    <cfRule type="containsBlanks" dxfId="401" priority="105">
      <formula>LEN(TRIM(AQ19))=0</formula>
    </cfRule>
    <cfRule type="cellIs" dxfId="400" priority="106" operator="notEqual">
      <formula>""""""</formula>
    </cfRule>
  </conditionalFormatting>
  <conditionalFormatting sqref="AU19:AU20">
    <cfRule type="containsBlanks" dxfId="399" priority="103">
      <formula>LEN(TRIM(AU19))=0</formula>
    </cfRule>
    <cfRule type="cellIs" dxfId="398" priority="104" operator="notEqual">
      <formula>""""""</formula>
    </cfRule>
  </conditionalFormatting>
  <conditionalFormatting sqref="AY19:AY20">
    <cfRule type="containsBlanks" dxfId="397" priority="101">
      <formula>LEN(TRIM(AY19))=0</formula>
    </cfRule>
    <cfRule type="cellIs" dxfId="396" priority="102" operator="notEqual">
      <formula>""""""</formula>
    </cfRule>
  </conditionalFormatting>
  <conditionalFormatting sqref="BG19:BG20">
    <cfRule type="containsBlanks" dxfId="395" priority="99">
      <formula>LEN(TRIM(BG19))=0</formula>
    </cfRule>
    <cfRule type="cellIs" dxfId="394" priority="100" operator="notEqual">
      <formula>""""""</formula>
    </cfRule>
  </conditionalFormatting>
  <conditionalFormatting sqref="BK19:BK20">
    <cfRule type="containsBlanks" dxfId="393" priority="97">
      <formula>LEN(TRIM(BK19))=0</formula>
    </cfRule>
    <cfRule type="cellIs" dxfId="392" priority="98" operator="notEqual">
      <formula>""""""</formula>
    </cfRule>
  </conditionalFormatting>
  <conditionalFormatting sqref="BO19:BP20">
    <cfRule type="containsBlanks" dxfId="391" priority="95">
      <formula>LEN(TRIM(BO19))=0</formula>
    </cfRule>
    <cfRule type="cellIs" dxfId="390" priority="96" operator="notEqual">
      <formula>""""""</formula>
    </cfRule>
  </conditionalFormatting>
  <conditionalFormatting sqref="AJ20:AK20">
    <cfRule type="containsBlanks" dxfId="389" priority="93">
      <formula>LEN(TRIM(AJ20))=0</formula>
    </cfRule>
    <cfRule type="cellIs" dxfId="388" priority="94" operator="notEqual">
      <formula>""""""</formula>
    </cfRule>
  </conditionalFormatting>
  <conditionalFormatting sqref="AN20:AO20">
    <cfRule type="containsBlanks" dxfId="387" priority="91">
      <formula>LEN(TRIM(AN20))=0</formula>
    </cfRule>
    <cfRule type="cellIs" dxfId="386" priority="92" operator="notEqual">
      <formula>""""""</formula>
    </cfRule>
  </conditionalFormatting>
  <conditionalFormatting sqref="AR20:AS20">
    <cfRule type="containsBlanks" dxfId="385" priority="89">
      <formula>LEN(TRIM(AR20))=0</formula>
    </cfRule>
    <cfRule type="cellIs" dxfId="384" priority="90" operator="notEqual">
      <formula>""""""</formula>
    </cfRule>
  </conditionalFormatting>
  <conditionalFormatting sqref="AV20:AW20">
    <cfRule type="containsBlanks" dxfId="383" priority="87">
      <formula>LEN(TRIM(AV20))=0</formula>
    </cfRule>
    <cfRule type="cellIs" dxfId="382" priority="88" operator="notEqual">
      <formula>""""""</formula>
    </cfRule>
  </conditionalFormatting>
  <conditionalFormatting sqref="AZ20:BA20">
    <cfRule type="containsBlanks" dxfId="381" priority="85">
      <formula>LEN(TRIM(AZ20))=0</formula>
    </cfRule>
    <cfRule type="cellIs" dxfId="380" priority="86" operator="notEqual">
      <formula>""""""</formula>
    </cfRule>
  </conditionalFormatting>
  <conditionalFormatting sqref="BD20:BE20">
    <cfRule type="containsBlanks" dxfId="379" priority="83">
      <formula>LEN(TRIM(BD20))=0</formula>
    </cfRule>
    <cfRule type="cellIs" dxfId="378" priority="84" operator="notEqual">
      <formula>""""""</formula>
    </cfRule>
  </conditionalFormatting>
  <conditionalFormatting sqref="BH20:BI20">
    <cfRule type="containsBlanks" dxfId="377" priority="81">
      <formula>LEN(TRIM(BH20))=0</formula>
    </cfRule>
    <cfRule type="cellIs" dxfId="376" priority="82" operator="notEqual">
      <formula>""""""</formula>
    </cfRule>
  </conditionalFormatting>
  <conditionalFormatting sqref="BL20:BM20">
    <cfRule type="containsBlanks" dxfId="375" priority="79">
      <formula>LEN(TRIM(BL20))=0</formula>
    </cfRule>
    <cfRule type="cellIs" dxfId="374" priority="80" operator="notEqual">
      <formula>""""""</formula>
    </cfRule>
  </conditionalFormatting>
  <conditionalFormatting sqref="T21:U22 W21:Y22 AA21:AC22 AE21:AG22 AN21:AO22 AJ21:AK22 AR21:AS22 AV21:AW22 AZ21:BA22 BD21:BE22 BH21:BI22 BL21:BM22">
    <cfRule type="containsBlanks" dxfId="19" priority="19">
      <formula>LEN(TRIM(T21))=0</formula>
    </cfRule>
    <cfRule type="cellIs" dxfId="18" priority="20" operator="notEqual">
      <formula>""""""</formula>
    </cfRule>
  </conditionalFormatting>
  <conditionalFormatting sqref="BC21:BC22">
    <cfRule type="containsBlanks" dxfId="17" priority="17">
      <formula>LEN(TRIM(BC21))=0</formula>
    </cfRule>
    <cfRule type="cellIs" dxfId="16" priority="18" operator="notEqual">
      <formula>""""""</formula>
    </cfRule>
  </conditionalFormatting>
  <conditionalFormatting sqref="AI21:AI22">
    <cfRule type="containsBlanks" dxfId="15" priority="15">
      <formula>LEN(TRIM(AI21))=0</formula>
    </cfRule>
    <cfRule type="cellIs" dxfId="14" priority="16" operator="notEqual">
      <formula>""""""</formula>
    </cfRule>
  </conditionalFormatting>
  <conditionalFormatting sqref="AM21:AM22">
    <cfRule type="containsBlanks" dxfId="13" priority="13">
      <formula>LEN(TRIM(AM21))=0</formula>
    </cfRule>
    <cfRule type="cellIs" dxfId="12" priority="14" operator="notEqual">
      <formula>""""""</formula>
    </cfRule>
  </conditionalFormatting>
  <conditionalFormatting sqref="AQ21:AQ22">
    <cfRule type="containsBlanks" dxfId="11" priority="11">
      <formula>LEN(TRIM(AQ21))=0</formula>
    </cfRule>
    <cfRule type="cellIs" dxfId="10" priority="12" operator="notEqual">
      <formula>""""""</formula>
    </cfRule>
  </conditionalFormatting>
  <conditionalFormatting sqref="AU21:AU22">
    <cfRule type="containsBlanks" dxfId="9" priority="9">
      <formula>LEN(TRIM(AU21))=0</formula>
    </cfRule>
    <cfRule type="cellIs" dxfId="8" priority="10" operator="notEqual">
      <formula>""""""</formula>
    </cfRule>
  </conditionalFormatting>
  <conditionalFormatting sqref="AY21:AY22">
    <cfRule type="containsBlanks" dxfId="7" priority="7">
      <formula>LEN(TRIM(AY21))=0</formula>
    </cfRule>
    <cfRule type="cellIs" dxfId="6" priority="8" operator="notEqual">
      <formula>""""""</formula>
    </cfRule>
  </conditionalFormatting>
  <conditionalFormatting sqref="BG21:BG22">
    <cfRule type="containsBlanks" dxfId="5" priority="5">
      <formula>LEN(TRIM(BG21))=0</formula>
    </cfRule>
    <cfRule type="cellIs" dxfId="4" priority="6" operator="notEqual">
      <formula>""""""</formula>
    </cfRule>
  </conditionalFormatting>
  <conditionalFormatting sqref="BK21:BK22">
    <cfRule type="containsBlanks" dxfId="3" priority="3">
      <formula>LEN(TRIM(BK21))=0</formula>
    </cfRule>
    <cfRule type="cellIs" dxfId="2" priority="4" operator="notEqual">
      <formula>""""""</formula>
    </cfRule>
  </conditionalFormatting>
  <conditionalFormatting sqref="BO21:BP22">
    <cfRule type="containsBlanks" dxfId="1" priority="1">
      <formula>LEN(TRIM(BO21))=0</formula>
    </cfRule>
    <cfRule type="cellIs" dxfId="0" priority="2" operator="notEqual">
      <formula>""""""</formula>
    </cfRule>
  </conditionalFormatting>
  <dataValidations count="31">
    <dataValidation type="list" allowBlank="1" showInputMessage="1" showErrorMessage="1" sqref="A12:A20 A23:A1048576" xr:uid="{00000000-0002-0000-0000-000000000000}">
      <formula1>Procesos</formula1>
    </dataValidation>
    <dataValidation type="list" allowBlank="1" showInputMessage="1" showErrorMessage="1" sqref="B12:B20 B23:B1048576" xr:uid="{00000000-0002-0000-0000-000001000000}">
      <formula1>Subsistema</formula1>
    </dataValidation>
    <dataValidation type="list" allowBlank="1" showInputMessage="1" showErrorMessage="1" sqref="K12:K20 K23:K1048576" xr:uid="{00000000-0002-0000-0000-000002000000}">
      <formula1>TipoInd</formula1>
    </dataValidation>
    <dataValidation type="list" allowBlank="1" showInputMessage="1" showErrorMessage="1" sqref="D12:D20 D23:D1048576" xr:uid="{00000000-0002-0000-0000-000003000000}">
      <formula1>ObjEstratégico</formula1>
    </dataValidation>
    <dataValidation type="list" allowBlank="1" showInputMessage="1" showErrorMessage="1" sqref="L12:L20 L23:L1048576" xr:uid="{00000000-0002-0000-0000-000004000000}">
      <formula1>periodicidad</formula1>
    </dataValidation>
    <dataValidation type="list" allowBlank="1" showInputMessage="1" showErrorMessage="1" sqref="C12:C20 C23:C1048576" xr:uid="{00000000-0002-0000-0000-000005000000}">
      <formula1>ProyectoInv</formula1>
    </dataValidation>
    <dataValidation allowBlank="1" showInputMessage="1" showErrorMessage="1" prompt="Corresponde a los logros obtenidos durante el periodo de medición así como la identificación de las situaciones que conllevaron al incumplimiento de las metas propuestas." sqref="W11 AA11 AE11 AI11 AM11 AQ11 AU11 AY11 BC11 BO11 BG11 BK11" xr:uid="{00000000-0002-0000-0000-000006000000}"/>
    <dataValidation allowBlank="1" showInputMessage="1" showErrorMessage="1" prompt="Corresponde a la operación matemática de la fórmula del indicador y que reflejará el resultado del indicador para el periodo de medición." sqref="V11 Z11 AD11 AH11 AL11 AP11 AT11 AX11 BB11 BF11 BJ11 BN11" xr:uid="{00000000-0002-0000-0000-000007000000}"/>
    <dataValidation allowBlank="1" showInputMessage="1" showErrorMessage="1" prompt="Corresponde a los resultados planificados para el periodo de medición. Todos los indicadores de gestión deben incluir programación." sqref="U11 Y11 AC11 AG11 AK11 AO11 AS11 AW11 BA11 BE11 BI11 BM11" xr:uid="{00000000-0002-0000-0000-000008000000}"/>
    <dataValidation allowBlank="1" showInputMessage="1" showErrorMessage="1" prompt="Corresponde a los resultados obtenidos en el periodo de medición." sqref="T11 X11 AB11 AF11 AJ11 AN11 AR11 AV11 AZ11 BD11 BH11 BL11" xr:uid="{00000000-0002-0000-0000-000009000000}"/>
    <dataValidation allowBlank="1" showInputMessage="1" showErrorMessage="1" prompt="De la lista desplegable seleccione si la meta anual del indicador corresponde a creciente, decreciente, constante o suma." sqref="S11" xr:uid="{00000000-0002-0000-0000-00000A000000}"/>
    <dataValidation allowBlank="1" showInputMessage="1" showErrorMessage="1" prompt="Es el resultado del indicador que se pretende alcanzar en el año." sqref="R11" xr:uid="{00000000-0002-0000-0000-00000B000000}"/>
    <dataValidation allowBlank="1" showInputMessage="1" showErrorMessage="1" prompt="Parte que sirve de referente para cuantificar la cantidad o tamaño de una variable. Ejemplo: requisitos, porcentaje, talleres, personas, etc." sqref="Q11" xr:uid="{00000000-0002-0000-0000-00000C000000}"/>
    <dataValidation allowBlank="1" showInputMessage="1" showErrorMessage="1" prompt="Corresponde al resultado que sobre este indicador se tiene de mediciones realizadas con anterioridad._x000a_En los casos en los que no se cuente con línea base debe registrase “No aplica”." sqref="P11" xr:uid="{00000000-0002-0000-0000-00000D000000}"/>
    <dataValidation allowBlank="1" showInputMessage="1" showErrorMessage="1" prompt="Corresponde al producto, documento, etc, que será la evidencia del reporte de la medición del indicador de gestión para cada periodo." sqref="O11" xr:uid="{00000000-0002-0000-0000-00000E000000}"/>
    <dataValidation allowBlank="1" showInputMessage="1" showErrorMessage="1" prompt="Corresponde a los registros físicos o electrónicos o sistemas de información a partir de los cuales se obtienen los datos oficiales para el cálculo del indicador." sqref="N11" xr:uid="{00000000-0002-0000-0000-00000F000000}"/>
    <dataValidation allowBlank="1" showInputMessage="1" showErrorMessage="1" prompt="Parte que sirve de referente para cuantificar la cantidad o tamaño de una variable. Ejemplo: requisitos, porcentaje, número de casos, talleres, etc." sqref="M11" xr:uid="{00000000-0002-0000-0000-000010000000}"/>
    <dataValidation allowBlank="1" showInputMessage="1" showErrorMessage="1" prompt="Corresponde al espacio de tiempo con el cual se debe calcular y registrar los resultados del indicador; del listado desplegable seleccione la frecuencia la cual puede ser mensual, trimestral, semestral o anual." sqref="L11" xr:uid="{00000000-0002-0000-0000-000011000000}"/>
    <dataValidation allowBlank="1" showInputMessage="1" showErrorMessage="1" prompt="Seleccione de la lista desplegable si el indicador corresponde a la clasificación de eficacia, eficiencia o efectividad." sqref="K11" xr:uid="{00000000-0002-0000-0000-000012000000}"/>
    <dataValidation allowBlank="1" showInputMessage="1" showErrorMessage="1" prompt="Corresponde a la ecuación matemática que relaciona las variables del indicador (numerador/denominador) o a un índice." sqref="J11" xr:uid="{00000000-0002-0000-0000-000013000000}"/>
    <dataValidation allowBlank="1" showInputMessage="1" showErrorMessage="1" prompt="Corresponde a la variable o aspecto clave de cuyo resultado depende el logro de los objetivo del indicar." sqref="I11" xr:uid="{00000000-0002-0000-0000-000014000000}"/>
    <dataValidation allowBlank="1" showInputMessage="1" showErrorMessage="1" prompt="Corresponde al fin para el cual se formuló el indicador, la utilidad, o valor agregado que se espera obtener al efectuar la medición." sqref="H11" xr:uid="{00000000-0002-0000-0000-000015000000}"/>
    <dataValidation allowBlank="1" showInputMessage="1" showErrorMessage="1" prompt="Registre el nombre asignado al indicador. Recuerde ser claro, corto, conciso y auto explicativo." sqref="G11" xr:uid="{00000000-0002-0000-0000-000016000000}"/>
    <dataValidation allowBlank="1" showInputMessage="1" showErrorMessage="1" prompt="Corresponde a la fecha de expedición de la Circular mediante la cual se oficializó la creación o actualización del indicador de gestión." sqref="F11" xr:uid="{00000000-0002-0000-0000-000017000000}"/>
    <dataValidation allowBlank="1" showInputMessage="1" showErrorMessage="1" prompt="Corresponde al código consecutivo que será asignado por la Subdirección de Diseño, Evaluación y Sistematización – Equipo del Sistema Integrado de Gestión." sqref="E11" xr:uid="{00000000-0002-0000-0000-000018000000}"/>
    <dataValidation allowBlank="1" showInputMessage="1" showErrorMessage="1" prompt="De la lista desplegable de los objetivos estratégicos de la entidad seleccione a cual la medición del indicador contribuye en su cumplimiento. _x000a_Todos los indicadores deben estar asociados a un objetivo estratégico de la entidad._x000a_" sqref="D11" xr:uid="{00000000-0002-0000-0000-000019000000}"/>
    <dataValidation allowBlank="1" showInputMessage="1" showErrorMessage="1" prompt="Del listado desplegable de los proyectos de inversión de la entidad seleccione el nombre del proyecto al que está asociado el indicador._x000a_No todos los indicadores deben estar asociados a un proyecto de inversión._x000a_" sqref="C11" xr:uid="{00000000-0002-0000-0000-00001A000000}"/>
    <dataValidation allowBlank="1" showInputMessage="1" showErrorMessage="1" prompt="Del listado desplegable de los subsistemas que forman parte del Sistema Integrado de Gestión - SIG de la entidad seleccione a cual está asociado el indicador de gestión._x000a_No todos los indicadores deben estar asociados a un subsistema del SIG_x000a_" sqref="B11" xr:uid="{00000000-0002-0000-0000-00001B000000}"/>
    <dataValidation allowBlank="1" showInputMessage="1" showErrorMessage="1" prompt="Del listado despegable de los procesos institucionales de la entidad seleccione a cual está asociado el indicador de gestión. _x000a_Todos los indicadores deben estar asociados a un proceso institucional." sqref="A11" xr:uid="{00000000-0002-0000-0000-00001C000000}"/>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BP11" xr:uid="{00000000-0002-0000-0000-00001D000000}"/>
    <dataValidation type="list" allowBlank="1" showInputMessage="1" showErrorMessage="1" sqref="S12:S15 R16:R18 R23:R1048576 S19:S20" xr:uid="{00000000-0002-0000-0000-00001E000000}">
      <formula1>TipoMeta</formula1>
    </dataValidation>
  </dataValidations>
  <pageMargins left="0.7" right="0.7" top="0.75" bottom="0.75" header="0.3" footer="0.3"/>
  <pageSetup paperSize="9" orientation="portrait" horizontalDpi="4294967292" verticalDpi="120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F000000}">
          <x14:formula1>
            <xm:f>'C:\Users\saren\OneDrive - sdis.gov.co\Contrato 310 de 2019\Obligación 07. Indicadores\1. Febrero\Publicación 12-2018\Listos\[2019-01-29 Proceso AD.xlxs.xlsx]Listas desplegables'!#REF!</xm:f>
          </x14:formula1>
          <xm:sqref>D6:D7 F6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Sofy Lorena Arenas Vera</dc:creator>
  <cp:keywords/>
  <dc:description/>
  <cp:lastModifiedBy>Sofy Lorena Arenas Vera</cp:lastModifiedBy>
  <cp:revision/>
  <dcterms:created xsi:type="dcterms:W3CDTF">2018-12-18T17:08:21Z</dcterms:created>
  <dcterms:modified xsi:type="dcterms:W3CDTF">2019-02-20T14:14:18Z</dcterms:modified>
  <cp:category/>
  <cp:contentStatus/>
</cp:coreProperties>
</file>