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https://sdisgovco-my.sharepoint.com/personal/jarodriguezb2_sdis_gov_co/Documents/23. ENERO_2026/OBLIGACION_3_RIESGOS/GESTION 4 TRIM 2025/"/>
    </mc:Choice>
  </mc:AlternateContent>
  <xr:revisionPtr revIDLastSave="11" documentId="13_ncr:1_{24D05C56-B84B-4655-A2EE-2896B846DE65}" xr6:coauthVersionLast="47" xr6:coauthVersionMax="47" xr10:uidLastSave="{59C33151-D265-4752-AE95-5FF694179505}"/>
  <bookViews>
    <workbookView xWindow="-120" yWindow="-120" windowWidth="20730" windowHeight="11160" tabRatio="766" xr2:uid="{00000000-000D-0000-FFFF-FFFF00000000}"/>
  </bookViews>
  <sheets>
    <sheet name="1. Mapa y plan de tratamiento" sheetId="5" r:id="rId1"/>
    <sheet name="2. Evaluación de controles" sheetId="10" r:id="rId2"/>
    <sheet name="Anexos" sheetId="7" r:id="rId3"/>
    <sheet name="Criterios" sheetId="9" state="hidden" r:id="rId4"/>
  </sheets>
  <externalReferences>
    <externalReference r:id="rId5"/>
    <externalReference r:id="rId6"/>
  </externalReferences>
  <definedNames>
    <definedName name="_xlnm.Print_Area" localSheetId="0">'1. Mapa y plan de tratamiento'!$A$1:$AW$14</definedName>
    <definedName name="_xlnm.Print_Area" localSheetId="2">Anexos!$A$1:$G$45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3" i="5" l="1"/>
  <c r="AS11" i="5"/>
  <c r="K70" i="10"/>
  <c r="I70" i="10"/>
  <c r="Q70" i="10" s="1"/>
  <c r="R70" i="10" s="1"/>
  <c r="K69" i="10"/>
  <c r="I69" i="10"/>
  <c r="Q69" i="10" s="1"/>
  <c r="R69" i="10" s="1"/>
  <c r="K68" i="10"/>
  <c r="I68" i="10"/>
  <c r="Q68" i="10" s="1"/>
  <c r="K67" i="10"/>
  <c r="I67" i="10"/>
  <c r="K66" i="10"/>
  <c r="I66" i="10"/>
  <c r="Q66" i="10" s="1"/>
  <c r="K65" i="10"/>
  <c r="I65" i="10"/>
  <c r="Q65" i="10" s="1"/>
  <c r="E65" i="10"/>
  <c r="K64" i="10"/>
  <c r="I64" i="10"/>
  <c r="K63" i="10"/>
  <c r="I63" i="10"/>
  <c r="K62" i="10"/>
  <c r="I62" i="10"/>
  <c r="K61" i="10"/>
  <c r="I61" i="10"/>
  <c r="K60" i="10"/>
  <c r="I60" i="10"/>
  <c r="K59" i="10"/>
  <c r="I59" i="10"/>
  <c r="E59" i="10"/>
  <c r="K47" i="10"/>
  <c r="I47" i="10"/>
  <c r="Q47" i="10" s="1"/>
  <c r="R47" i="10" s="1"/>
  <c r="K46" i="10"/>
  <c r="I46" i="10"/>
  <c r="Q46" i="10" s="1"/>
  <c r="R46" i="10" s="1"/>
  <c r="K45" i="10"/>
  <c r="I45" i="10"/>
  <c r="K44" i="10"/>
  <c r="I44" i="10"/>
  <c r="Q44" i="10" s="1"/>
  <c r="K43" i="10"/>
  <c r="I43" i="10"/>
  <c r="Q43" i="10" s="1"/>
  <c r="K42" i="10"/>
  <c r="I42" i="10"/>
  <c r="Q42" i="10" s="1"/>
  <c r="E42" i="10"/>
  <c r="K41" i="10"/>
  <c r="I41" i="10"/>
  <c r="K40" i="10"/>
  <c r="I40" i="10"/>
  <c r="K39" i="10"/>
  <c r="I39" i="10"/>
  <c r="K38" i="10"/>
  <c r="I38" i="10"/>
  <c r="K37" i="10"/>
  <c r="I37" i="10"/>
  <c r="K36" i="10"/>
  <c r="I36" i="10"/>
  <c r="E36" i="10"/>
  <c r="K25" i="10"/>
  <c r="I25" i="10"/>
  <c r="Q25" i="10" s="1"/>
  <c r="R25" i="10" s="1"/>
  <c r="K24" i="10"/>
  <c r="I24" i="10"/>
  <c r="K23" i="10"/>
  <c r="I23" i="10"/>
  <c r="K22" i="10"/>
  <c r="I22" i="10"/>
  <c r="Q22" i="10" s="1"/>
  <c r="K21" i="10"/>
  <c r="I21" i="10"/>
  <c r="Q21" i="10" s="1"/>
  <c r="K20" i="10"/>
  <c r="I20" i="10"/>
  <c r="E20" i="10"/>
  <c r="K19" i="10"/>
  <c r="I19" i="10"/>
  <c r="K18" i="10"/>
  <c r="I18" i="10"/>
  <c r="K17" i="10"/>
  <c r="I17" i="10"/>
  <c r="K16" i="10"/>
  <c r="I16" i="10"/>
  <c r="K15" i="10"/>
  <c r="I15" i="10"/>
  <c r="K14" i="10"/>
  <c r="I14" i="10"/>
  <c r="E14" i="10"/>
  <c r="Q23" i="10" l="1"/>
  <c r="Q45" i="10"/>
  <c r="Q67" i="10"/>
  <c r="Q14" i="10"/>
  <c r="R14" i="10" s="1"/>
  <c r="Q15" i="10"/>
  <c r="Q16" i="10"/>
  <c r="R16" i="10" s="1"/>
  <c r="Q18" i="10"/>
  <c r="R18" i="10" s="1"/>
  <c r="Q19" i="10"/>
  <c r="R19" i="10" s="1"/>
  <c r="Q36" i="10"/>
  <c r="R36" i="10" s="1"/>
  <c r="Q37" i="10"/>
  <c r="Q38" i="10"/>
  <c r="R38" i="10" s="1"/>
  <c r="Q39" i="10"/>
  <c r="Q40" i="10"/>
  <c r="R40" i="10" s="1"/>
  <c r="Q41" i="10"/>
  <c r="R41" i="10" s="1"/>
  <c r="Q59" i="10"/>
  <c r="R59" i="10" s="1"/>
  <c r="R60" i="10" s="1"/>
  <c r="S59" i="10" s="1"/>
  <c r="Q60" i="10"/>
  <c r="Q61" i="10"/>
  <c r="R61" i="10" s="1"/>
  <c r="Q62" i="10"/>
  <c r="Q63" i="10"/>
  <c r="R63" i="10" s="1"/>
  <c r="Q64" i="10"/>
  <c r="R64" i="10" s="1"/>
  <c r="S46" i="10"/>
  <c r="S69" i="10"/>
  <c r="Q17" i="10"/>
  <c r="R17" i="10" s="1"/>
  <c r="S16" i="10" s="1"/>
  <c r="Q20" i="10"/>
  <c r="R20" i="10" s="1"/>
  <c r="R21" i="10" s="1"/>
  <c r="Q24" i="10"/>
  <c r="R24" i="10" s="1"/>
  <c r="S24" i="10" s="1"/>
  <c r="R42" i="10"/>
  <c r="R43" i="10" s="1"/>
  <c r="S42" i="10" s="1"/>
  <c r="R65" i="10"/>
  <c r="R66" i="10" s="1"/>
  <c r="S65" i="10" s="1"/>
  <c r="S63" i="10" l="1"/>
  <c r="S40" i="10"/>
  <c r="S18" i="10"/>
  <c r="R15" i="10"/>
  <c r="S14" i="10" s="1"/>
  <c r="R62" i="10"/>
  <c r="S61" i="10" s="1"/>
  <c r="T59" i="10" s="1"/>
  <c r="U59" i="10" s="1"/>
  <c r="R39" i="10"/>
  <c r="S38" i="10" s="1"/>
  <c r="R37" i="10"/>
  <c r="S36" i="10" s="1"/>
  <c r="S20" i="10"/>
  <c r="R22" i="10"/>
  <c r="R23" i="10" s="1"/>
  <c r="S22" i="10" s="1"/>
  <c r="T20" i="10" s="1"/>
  <c r="U20" i="10" s="1"/>
  <c r="R67" i="10"/>
  <c r="R68" i="10" s="1"/>
  <c r="S67" i="10" s="1"/>
  <c r="T65" i="10" s="1"/>
  <c r="U65" i="10" s="1"/>
  <c r="R44" i="10"/>
  <c r="R45" i="10" s="1"/>
  <c r="S44" i="10" s="1"/>
  <c r="T42" i="10"/>
  <c r="U42" i="10" s="1"/>
  <c r="T14" i="10" l="1"/>
  <c r="U14" i="10" s="1"/>
  <c r="T36" i="10"/>
  <c r="U36" i="10" s="1"/>
  <c r="AG13" i="5"/>
  <c r="L11" i="5" l="1"/>
  <c r="R12" i="5"/>
  <c r="R11" i="5"/>
  <c r="L12" i="5"/>
</calcChain>
</file>

<file path=xl/sharedStrings.xml><?xml version="1.0" encoding="utf-8"?>
<sst xmlns="http://schemas.openxmlformats.org/spreadsheetml/2006/main" count="630" uniqueCount="266">
  <si>
    <t>Moderado</t>
  </si>
  <si>
    <t>Financiero</t>
  </si>
  <si>
    <t>SI</t>
  </si>
  <si>
    <t>NO</t>
  </si>
  <si>
    <t>De cumplimiento</t>
  </si>
  <si>
    <t>Circular y fecha de oficialización</t>
  </si>
  <si>
    <t>Proceso</t>
  </si>
  <si>
    <t>Código</t>
  </si>
  <si>
    <t>Objetivo del proceso</t>
  </si>
  <si>
    <t>Riesgo</t>
  </si>
  <si>
    <t>Clasificación</t>
  </si>
  <si>
    <t>Ambiental</t>
  </si>
  <si>
    <t>Eventos que afecten los estados financieros y todas aquellas áreas involucradas con el proceso financiero como presupuesto, tesorería, contabilidad, cartera, central de cuentas, costos, etc.</t>
  </si>
  <si>
    <t>Eventos que afecten la situación jurídica o contractual de la organización debido a su incumplimiento o desacato a la normatividad legal y las obligaciones contractuales.</t>
  </si>
  <si>
    <t>Posibilidad de que por forma natural o por acción humana se produzca daño en el medio ambiente.</t>
  </si>
  <si>
    <t>Probabilidad</t>
  </si>
  <si>
    <t>Impacto</t>
  </si>
  <si>
    <t>Riesgo Inherente</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</si>
  <si>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</si>
  <si>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</si>
  <si>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</si>
  <si>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</si>
  <si>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</si>
  <si>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</si>
  <si>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</si>
  <si>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</si>
  <si>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</si>
  <si>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</si>
  <si>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</si>
  <si>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</si>
  <si>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</si>
  <si>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Riesgo materializado</t>
  </si>
  <si>
    <t xml:space="preserve">Riesgo materializado </t>
  </si>
  <si>
    <t>Fecha</t>
  </si>
  <si>
    <t>Código:</t>
  </si>
  <si>
    <t>Versión:</t>
  </si>
  <si>
    <t>Fecha:</t>
  </si>
  <si>
    <t>Página:</t>
  </si>
  <si>
    <t>Fecha de inicio</t>
  </si>
  <si>
    <t>Fecha de terminación</t>
  </si>
  <si>
    <t>SECCIÓN A. Identificación y análisis</t>
  </si>
  <si>
    <t>SECCIÓN C. Monitoreo y revisión</t>
  </si>
  <si>
    <t>Meta</t>
  </si>
  <si>
    <t>Indicador o criterio de medición</t>
  </si>
  <si>
    <t>Tabla 2. Niveles de probabilidad</t>
  </si>
  <si>
    <t>NIVEL</t>
  </si>
  <si>
    <t>DESCRIPTOR</t>
  </si>
  <si>
    <t>Tabla 3. Niveles de impacto</t>
  </si>
  <si>
    <t>Menor</t>
  </si>
  <si>
    <t>Mayor</t>
  </si>
  <si>
    <t>Catastrófico</t>
  </si>
  <si>
    <t>Tabla 4. Mapa de calor</t>
  </si>
  <si>
    <t>SECCIÓN B. Valoración y tratamiento</t>
  </si>
  <si>
    <t>Decisión del líder de proceso</t>
  </si>
  <si>
    <t>Establecer acciones</t>
  </si>
  <si>
    <t>Decisión del lider</t>
  </si>
  <si>
    <t>Reducir</t>
  </si>
  <si>
    <t>Evitar</t>
  </si>
  <si>
    <t>Descripción de avances y evidencias</t>
  </si>
  <si>
    <t>Monitoreo cuarto trimestre</t>
  </si>
  <si>
    <t>Mapa de riesgos de:</t>
  </si>
  <si>
    <t>Gestión</t>
  </si>
  <si>
    <t>Corrupción</t>
  </si>
  <si>
    <t>Categoría</t>
  </si>
  <si>
    <t>Actividad del proceso</t>
  </si>
  <si>
    <t>Muy alta</t>
  </si>
  <si>
    <t>Alta</t>
  </si>
  <si>
    <t>Media</t>
  </si>
  <si>
    <t>Baja</t>
  </si>
  <si>
    <t>Muy baja</t>
  </si>
  <si>
    <t>La actividad que conlleva el riesgo se ejecuta más de 5000 veces por año</t>
  </si>
  <si>
    <t>La actividad que conlleva el riesgo se ejecuta mínimo 500 veces al año y máximo 5000 veces por año</t>
  </si>
  <si>
    <t>La actividad que conlleva el riesgo se ejecuta de 25 a 500 veces por año</t>
  </si>
  <si>
    <t>La actividad que conlleva el riesgo se ejecuta de 3 a 24 veces por año</t>
  </si>
  <si>
    <t>La actividad que conlleva el riesgo se ejecuta como máximos 2 veces por año</t>
  </si>
  <si>
    <t>Ejecución y administración de procesos</t>
  </si>
  <si>
    <t>Fraude externo</t>
  </si>
  <si>
    <t>Fraude interno</t>
  </si>
  <si>
    <t>Fallas tecnológicas</t>
  </si>
  <si>
    <t>Relaciones laborales</t>
  </si>
  <si>
    <t>Usuarios, productos y prácticas</t>
  </si>
  <si>
    <t>Pérdidas derivadas de errores en la ejecución y administración de procesos.</t>
  </si>
  <si>
    <t>Pérdida derivada de actos de fraude por personas ajenas a la organización (no participa personal de la entidad).</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</si>
  <si>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</si>
  <si>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Errores en hardware, software, telecomunicaciones, interrupción de servicios básicos.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</si>
  <si>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</si>
  <si>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</si>
  <si>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</si>
  <si>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Reputacional</t>
  </si>
  <si>
    <t>El evento puede ocurrir solo en circunstancias excepcionales o no se ha presentado en los últimos 5 años.</t>
  </si>
  <si>
    <t>El evento puede ocurrir en algún momento o se ha presentado al menos 1 vez en los últimos 5 años.</t>
  </si>
  <si>
    <t>El evento podrá ocurrir en algún momento o se ha presentado al menos 1 vez en los últimos 2 años.</t>
  </si>
  <si>
    <t>Es viable que el evento ocurra en la mayoría de las circunstancias o se ha presentado al menos 1 vez en el último año.</t>
  </si>
  <si>
    <t>Se espera que el evento ocurra en la mayoría de las circunstancias o se ha presentado más de 1 vez al año.</t>
  </si>
  <si>
    <r>
      <t xml:space="preserve">DESCRIPCIÓN RIESGOS DE </t>
    </r>
    <r>
      <rPr>
        <b/>
        <sz val="10"/>
        <rFont val="Arial"/>
        <family val="2"/>
      </rPr>
      <t>CORRUPCIÓN</t>
    </r>
  </si>
  <si>
    <t>Leve</t>
  </si>
  <si>
    <t>AFECTACIÓN ECONÓMICA</t>
  </si>
  <si>
    <t>AFECTACIÓN REPUTACIONAL</t>
  </si>
  <si>
    <t>Nivel de avance del periodo</t>
  </si>
  <si>
    <t>Forma de ejecución de la actividad de control</t>
  </si>
  <si>
    <t>Forma de ejecución</t>
  </si>
  <si>
    <t>Manual</t>
  </si>
  <si>
    <t>Aceptar</t>
  </si>
  <si>
    <t>Económica</t>
  </si>
  <si>
    <t>Económica y reputacional</t>
  </si>
  <si>
    <t>Seguridad de la información</t>
  </si>
  <si>
    <t>Tabla 1. Clasificación de riesgos</t>
  </si>
  <si>
    <t>Área de impacto</t>
  </si>
  <si>
    <t>Afectación menor a 100 SMLMV.</t>
  </si>
  <si>
    <t>Entre 100 y 500 SMLMV.</t>
  </si>
  <si>
    <t>El riesgo afecta la imagen de la entidad
internamente, de conocimiento general a nivel
interno, de alta o media dirección y/o de
proveedores.</t>
  </si>
  <si>
    <t>Entre 500 y 1000 SMLMV.</t>
  </si>
  <si>
    <t>El riesgo afecta la imagen de la entidad con
algunos usuarios de relevancia frente al logro
de los objetivos.</t>
  </si>
  <si>
    <t>El riesgo afecta la imagen de algún área de la entidad.</t>
  </si>
  <si>
    <t>Entre 1000 y 5000 SMLMV.</t>
  </si>
  <si>
    <t>El riesgo afecta la imagen de la entidad con
efecto publicitario sostenido a nivel de sector
administrativo, nivel departamental o municipal.</t>
  </si>
  <si>
    <t>El riesgo afecta la imagen de la entidad a nivel
nacional, con efecto publicitario sostenido a
nivel país.</t>
  </si>
  <si>
    <t>Mayor a 5000 SMLMV.</t>
  </si>
  <si>
    <t>20% - Muy baja</t>
  </si>
  <si>
    <t>40% - Baja</t>
  </si>
  <si>
    <t>60% - Media</t>
  </si>
  <si>
    <t>80% - Alta</t>
  </si>
  <si>
    <t>100% - Muy alta</t>
  </si>
  <si>
    <t>20% - Leve</t>
  </si>
  <si>
    <t>40% - Menor</t>
  </si>
  <si>
    <t>60% - Moderado</t>
  </si>
  <si>
    <t>80% - Mayor</t>
  </si>
  <si>
    <t>100% - Catastrófico</t>
  </si>
  <si>
    <t>Automática</t>
  </si>
  <si>
    <t>Nivel de avance acumulado</t>
  </si>
  <si>
    <t>Observaciones por parte de la segunda línea de defensa</t>
  </si>
  <si>
    <t xml:space="preserve">                   \Impacto
                     \
Probabilidad\               </t>
  </si>
  <si>
    <t>FOR-SG-013</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</si>
  <si>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</si>
  <si>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t>Fiscal</t>
  </si>
  <si>
    <t>Posibilidad de pérdida o daño económico o reputacional que puede sufrir una persona natural o jurídica, al ser utilizada para el lavado de activos, financiación del terrorismo o de la proliferación de armas de destrucción masiva.</t>
  </si>
  <si>
    <t>LA/FT- FPADM</t>
  </si>
  <si>
    <t>Es el efecto dañoso sobre los recursos públicos y/o los bienes y/o intereses patrimoniales de naturaleza pública, a causa de un evento potencial.</t>
  </si>
  <si>
    <t>Interrupción / Eventos externos / Daños a activos fijos.</t>
  </si>
  <si>
    <t>PROCESO SISTEMA DE GESTIÓN
FORMATO MAPA DE RIESGOS</t>
  </si>
  <si>
    <t xml:space="preserve">2. </t>
  </si>
  <si>
    <t xml:space="preserve">1. </t>
  </si>
  <si>
    <t>3.</t>
  </si>
  <si>
    <t>2.</t>
  </si>
  <si>
    <t>Evidencia</t>
  </si>
  <si>
    <t>Frecuencia</t>
  </si>
  <si>
    <t>¿Se identifica claramente el propósito de la actividad de control?</t>
  </si>
  <si>
    <t>Documentación</t>
  </si>
  <si>
    <t>Peso</t>
  </si>
  <si>
    <t>Implementación del control</t>
  </si>
  <si>
    <t>Tipo de control</t>
  </si>
  <si>
    <t>Descriptor</t>
  </si>
  <si>
    <t>Rango de califiación de la ejecución</t>
  </si>
  <si>
    <t>Nivel de probabilidad residual</t>
  </si>
  <si>
    <t>Efectividad del conjunto de controles</t>
  </si>
  <si>
    <t>Efectividad del control</t>
  </si>
  <si>
    <t>Total valoración del control</t>
  </si>
  <si>
    <t>2. Atributos informativos</t>
  </si>
  <si>
    <t>1. Atributos de eficiencia</t>
  </si>
  <si>
    <t>OBSERVACIONES A LA EJECUCIÓN DEL CONTROL</t>
  </si>
  <si>
    <t>OBSERVACIONES AL DISEÑO DEL CONTROL</t>
  </si>
  <si>
    <t>PROBABILIDAD RESIDUAL</t>
  </si>
  <si>
    <t>APLICACIÓN DE CONTROLES PARA ESTABLECER RIESGO RESIDUAL</t>
  </si>
  <si>
    <t>CRITERIOS DE EVALUACIÓN DEL DISEÑO DEL CONTROL</t>
  </si>
  <si>
    <t>CONTROL</t>
  </si>
  <si>
    <t>CAUSA</t>
  </si>
  <si>
    <t>PROBABILIDAD INHERENTE</t>
  </si>
  <si>
    <t>RIESGO</t>
  </si>
  <si>
    <t>CÓDIGO</t>
  </si>
  <si>
    <t>Nombres y apellidos responsable de la evaluación:</t>
  </si>
  <si>
    <t>Proceso:</t>
  </si>
  <si>
    <t>Fecha de elaboración:</t>
  </si>
  <si>
    <t>Nombres y apellidos del responsable de la revisión:</t>
  </si>
  <si>
    <t>Nombres y apellidos del gestor de proceso:</t>
  </si>
  <si>
    <t>Probabilidad Inherente</t>
  </si>
  <si>
    <t>Sin registro</t>
  </si>
  <si>
    <t>Con registro</t>
  </si>
  <si>
    <t>No</t>
  </si>
  <si>
    <t>Aleatoria</t>
  </si>
  <si>
    <t>Si</t>
  </si>
  <si>
    <t>Propósito</t>
  </si>
  <si>
    <t>Continua</t>
  </si>
  <si>
    <t>No identificado</t>
  </si>
  <si>
    <t>Sin documentar</t>
  </si>
  <si>
    <t>Identificado</t>
  </si>
  <si>
    <t>Documentado</t>
  </si>
  <si>
    <t>Atributos informativos</t>
  </si>
  <si>
    <t>No aplica</t>
  </si>
  <si>
    <t>Automático</t>
  </si>
  <si>
    <t>Implementación</t>
  </si>
  <si>
    <t>Correctivo</t>
  </si>
  <si>
    <t>Detectivo</t>
  </si>
  <si>
    <t>Preventivo</t>
  </si>
  <si>
    <t>Tipo</t>
  </si>
  <si>
    <t>Atributos de eficiencia</t>
  </si>
  <si>
    <t>1 de 3</t>
  </si>
  <si>
    <t>2 de 3</t>
  </si>
  <si>
    <t>3 de 3</t>
  </si>
  <si>
    <t>Monitoreo tercer trimestre</t>
  </si>
  <si>
    <t>Monitoreo primer trimestre</t>
  </si>
  <si>
    <t>Monitoreo segundo trimestre</t>
  </si>
  <si>
    <t>Clasificación: Información Pública</t>
  </si>
  <si>
    <t>Causa raíz</t>
  </si>
  <si>
    <t>Memo I2025005913 – 21/02/2025</t>
  </si>
  <si>
    <t>Comunicación Estratégica</t>
  </si>
  <si>
    <t>Realizar seguimiento y autocontrol al desempeño del proceso (Políticas de gestión y desempeño, planes, proyecto, procedimientos, documentos asociados, indicadores y riesgos)</t>
  </si>
  <si>
    <t>R-CE-003</t>
  </si>
  <si>
    <t>Desconocimiento o falta de apropiación de los  lineamientos establecidos en el plan de estratégico de comunicaciones y los procedimientos de la dependencia, para la entrega de productos de comunicaciones requeridos.</t>
  </si>
  <si>
    <t>Posibilidad de afectación de la imagen institucional por incumplimiento del plan estratégico de comunicaciones y los procedimientos de comunicación interna y externa, los cuales se encuentran alineados con la política de comunicaciones, debido a posibles desviaciones en la calidad y oportunidad  de los productos entregados por parte de la Oficina Asesora de Comunicaciones.</t>
  </si>
  <si>
    <t>Efectuar el monitoreo en medios sobre el impacto de las notas publicadas.</t>
  </si>
  <si>
    <t xml:space="preserve">R-CE-004
</t>
  </si>
  <si>
    <t>Falta de conocimiento de los procesos y lineamientos establecidos por la entidad para el manejo de la comunicación en situación de crisis.</t>
  </si>
  <si>
    <t>Posibilidad de generar información imprecisa o negativa por desviaciones en el manejo de las comunicaciones oficiales durante situaciones de crisis, debido a la falta de conocimiento o la falta de aplicación de los lineamientos oficiales para abordar  medios de comunicación y grupos de interés.</t>
  </si>
  <si>
    <t>El reporte inoportuno o el no reporte  de alertas a la Oficina Asesora de Comunicaciones, frente a sucesos institucionales que puedan afectar la imagen positiva de la entidad.</t>
  </si>
  <si>
    <t>El (la) Gestor(a) del Sistema de Gestión realizará socialización semestral a los funcionarios y contratistas adscritos a la OAC, sobre los lineamientos de comunicaciones de la entidad con el fin de asegurar la implementación del Plan estratégico de comunicaciones, evitando así el uso inexacto por causa de desconocimiento. En el  mismo en el ejercicio se aplicará una herramienta pre y post test que aborde los contenidos estratégicos y los procedimientos correspondientes al proceso con la finalidad de medir los conocimientos adquiridos para la ejecución de las labores  propias de la OAC. 
En caso de no realizarse la socialización presencialmente, los cinco (5) primeros días posteriores a la finalización del semestre, se remitirá a los correos de  los funcionarios y contratistas adscritos a la OAC el contenido a exponer y el link para la aplicación de la herramienta de medición de conocimiento adquirido; posterior a esto, el (la) jefe de la Oficina Asesora de Comunicaciones remitirá cartas de alerta a los contratistas y funcionarios que no participaron en la socialización, en estas se remitirá el link del contenido expuesto y el link para la aplicación de la herramienta post test con un plazo de presentación no mayor a 8 días hábiles.
Como evidencia se aportará acta de asistencia, test de conocimiento y respuestas de la aplicación al mismo o remisión de los contenidos vía correo electrónico y evaluación post test.</t>
  </si>
  <si>
    <t xml:space="preserve">El profesional designado por el  jefe de la Oficina Asesora de Comunicaciones realizará  socialización mínimo  una (1) durante la vigencia  al equipo directivo de la entidad y a los referentes de comunicación de nivel central y territorial sobre de los lineamientos establecidos en el Protocolo de manejo de la comunicación en situación de crisis para el manejo apropiado de los sucesos institucionales que puedan afectar la imagen de la Secretaría Distrital de Integración Social a fin de que la Entidad pueda reaccionar a tiempo y de manera adecuada frente los medios de comunicación y grupos de interés ante una situación de información negativa o imprecisa.
En caso de no realizar  la socializaciones en el semestre correspondiente, los cinco (5) primeros días posteriores a la finalización del semestre el profesional designado elaborará el contenido estratégico para ser enviado por correo institucional  al equipo directivo de la entidad y a los referentes de comunicación de nivel central y territorial otorgando toda la información necesaria para generar conocimiento alrededor del  Protocolo de manejo de la comunicación en situación de crisis.
Se aportarán como evidencias listados de asistencia o remisión de los contenidos vía correo electrónico. </t>
  </si>
  <si>
    <t>El profesional  designado por el  jefe de la Oficina Asesora de Comunicaciones realizará seguimientos a las noticias y publicaciones de los medios masivos de comunicación en  las cuales  la Secretaría  de Integración  Social es mencionada,  a fin de que la Entidad pueda reaccionar a tiempo y de manera adecuada frente a los medios de comunicación y grupos de interés ante una situación de información negativa o imprecisa; El seguimiento realizado se presentará al equipo directivo de la entidad los cinco primeros días de cada mes, a través de un informe cuantitativo y cualitativo que será remitido  vía correo electrónico.
En caso que no se remita el informe en los cinco (5)  primeros días de cada mes, éste debe presentarse antes del día quince (15) del mes con el fin de garantizar que el equipo directivo esté enterado del impacto  tanto positivo como negativo generado mediante las publicaciones de los medios masivos de comunicación.
Como evidencia se allegará un  informe mensual de monitoreo de medios de comunicación y los correos electrónicos de remisión al Equipo directivo de la entidad</t>
  </si>
  <si>
    <t>Profesional Designado por el jefe de la Oficina Asesora de Comunicaciones</t>
  </si>
  <si>
    <t>(Número de socializaciones de los lineamientos y procedimientos de comunicaciones de la entidad realizados / socializaciones de los lineamientos y procedimientos de comunicaciones de la entidad programadas) /100</t>
  </si>
  <si>
    <t>(Socialización del protocolo de manejo de las comunicaciones en situación de crisis realizadas/  socialización del protocolo de manejo de las comunicaciones en situación de crisis programadas) /100</t>
  </si>
  <si>
    <t>(Número de informes de monitoreo de medios presentados al Equipo directivo / 11 informes de monitoreo de medios presentados al Equipo directivo ) 100</t>
  </si>
  <si>
    <t>10/04/2025:
No se generan observaciones respecto al análisis y evidencia reportada para el seguimiento a la ejecución del control.</t>
  </si>
  <si>
    <t>10/04/2025:
No se generan observaciones respecto al análisis y evidencia reportada para el seguimiento a la ejecución del control.</t>
  </si>
  <si>
    <t xml:space="preserve">Durante los mes de enero, febrero y marzo, desde  la Oficina Asesora de Comunicaciones se realizó  el seguimiento a las noticias y publicaciones de los medios masivos de comunicación en  las cuales  la Secretaría  de Integración  Social fue mencionada, este ejercicio permitió a la  Entidad contar con el análisis de la información, herramienta que aporta insumos a los directivos de la entidad para la toma de decisiones al interior de la dependencia a su cargo.
Como evidencia se aportan los correo remitidos al cuerpo directivo de la entidad e  informes de análisis. </t>
  </si>
  <si>
    <t>Liliana Niño Montoya</t>
  </si>
  <si>
    <t>1.Desconocimiento o falta de apropiación de los  lineamientos establecidos en el plan de estratégico de comunicaciones y los procedimientos de la dependencia, para la entrega de productos de comunicaciones requeridos.</t>
  </si>
  <si>
    <t>1. El (la) Gestor(a) del Sistema de Gestión realizará socialización semestral a los funcionarios y contratistas adscritos a la OAC, sobre los lineamientos de comunicaciones de la entidad con el fin de asegurar la implementación del Plan estratégico de comunicaciones, evitando así el uso inexacto por causa de desconocimiento. En el  mismo en el ejercicio se aplicará una herramienta pre y post test que aborde los contenidos estratégicos y los procedimientos correspondientes al proceso con la finalidad de medir los conocimientos adquiridos para la ejecución de las labores  propias de la OAC. 
En caso de no realizarse la socialización presencialmente, los cinco (5) primeros días posteriores a la finalización del semestre, se remitirá a los correos de  los funcionarios y contratistas adscritos a la OAC el contenido a exponer y el link para la aplicación de la herramienta de medición de conocimiento adquirido; posterior a esto, el (la) jefe de la Oficina Asesora de Comunicaciones remitirá cartas de alerta a los contratistas y funcionarios que no participaron en la socialización, en estas se remitirá el link del contenido expuesto y el link para la aplicación de la herramienta post test con un plazo de presentación no mayor a 8 días hábiles.
Como evidencia se aportará acta de asistencia, test de conocimiento y respuestas de la aplicación al mismo o remisión de los contenidos vía correo electrónico y evaluación post test.</t>
  </si>
  <si>
    <t>2. No Aplica</t>
  </si>
  <si>
    <t>2.No Aplica</t>
  </si>
  <si>
    <t>3.No Aplica</t>
  </si>
  <si>
    <t>1. No Aplica</t>
  </si>
  <si>
    <t>R-CE-004</t>
  </si>
  <si>
    <t>1. Falta de conocimiento de los procesos y lineamientos establecidos por la entidad para el manejo de la comunicación en situación de crisis.</t>
  </si>
  <si>
    <t>2.El reporte inoportuno o el no reporte  de alertas a la Oficina Asesora de Comunicaciones, frente a sucesos institucionales que puedan afectar la imagen positiva de la entidad.</t>
  </si>
  <si>
    <t>1. El profesional designado por el  jefe de la Oficina Asesora de Comunicaciones realizará  socialización mínimo  una (1) durante la vigencia  al equipo directivo de la entidad y a los referentes de comunicación de nivel central y territorial sobre de los lineamientos establecidos en el Protocolo de manejo de la comunicación en situación de crisis para el manejo apropiado de los sucesos institucionales que puedan afectar la imagen de la Secretaría Distrital de Integración Social a fin de que la Entidad pueda reaccionar a tiempo y de manera adecuada frente los medios de comunicación y grupos de interés ante una situación de información negativa o imprecisa.
En caso de no realizar  la socializaciones en el semestre correspondiente, los cinco (5) primeros días posteriores a la finalización del semestre el profesional designado elaborará el contenido estratégico para ser enviado por correo institucional  al equipo directivo de la entidad y a los referentes de comunicación de nivel central y territorial otorgando toda la información necesaria para generar conocimiento alrededor del  Protocolo de manejo de la comunicación en situación de crisis.
Se aportarán como evidencias listados de asistencia o remisión de los contenidos vía correo electrónico</t>
  </si>
  <si>
    <t>1. El profesional  designado por el  jefe de la Oficina Asesora de Comunicaciones realizará seguimientos a las noticias y publicaciones de los medios masivos de comunicación en  las cuales  la Secretaría  de Integración  Social es mencionada,  a fin de que la Entidad pueda reaccionar a tiempo y de manera adecuada frente a los medios de comunicación y grupos de interés ante una situación de información negativa o imprecisa; El seguimiento realizado se presentará al equipo directivo de la entidad los cinco primeros días de cada mes, a través de un informe cuantitativo y cualitativo que será remitido  vía correo electrónico.
En caso que no se remita el informe en los cinco (5)  primeros días de cada mes, éste debe presentarse antes del día quince (15) del mes con el fin de garantizar que el equipo directivo esté enterado del impacto  tanto positivo como negativo generado mediante las publicaciones de los medios masivos de comunicación.
Como evidencia se allegará un  informe mensual de monitoreo de medios de comunicación y los correos electrónicos de remisión al Equipo directivo de la entidad</t>
  </si>
  <si>
    <t>10/04/2025:
Por favor validar los archivos aportados como evidencias toda vez que, no es posible abrirlos. Adicionalmente validar el formato tomado para el reporte debido que, en la hoja 2.Evaluación de controles las celdas no contienen las listas desplegables. Por favor revisar y ajustar.
11/04/2025
No se generan observaciones respecto al análisis y evidencia reportada para el seguimiento a la ejecución del control.</t>
  </si>
  <si>
    <t>Andrea Rodriguez Bendeck</t>
  </si>
  <si>
    <t>1. Desconocimiento o falta de apropiación de los  lineamientos establecidos en el plan de estratégico de comunicaciones y los procedimientos de la dependencia, para la entrega de productos de comunicaciones requeridos.</t>
  </si>
  <si>
    <t>2. El reporte inoportuno o el no reporte  de alertas a la Oficina Asesora de Comunicaciones, frente a sucesos institucionales que puedan afectar la imagen positiva de la entidad.</t>
  </si>
  <si>
    <t>El diseño del control cumple con la estructura y variables definidas en el Lineamiento Administración de riesgos vigente. Los atributos de eficiencia e informativos se califican de acuerdo con lo observado en el diseño y en coherencia con los soportes propuestos para presentar como evidencia de la ejecución del control.</t>
  </si>
  <si>
    <t>El diseño del control cumple con la estructura y variables definidas en el Lineamiento Administración de riesgos vigente. Los atributos de eficiencia e informativos se califican de acuerdo con lo observado en el diseño y en coherencia con los soportes presentados en el primer monitoreo del riesgo.</t>
  </si>
  <si>
    <t>Se realizó la primera jornada de socialización presencial sobre los lineamientos de comunicaciones de la entidad, con la participación de funcionarios y contratistas adscritos a la OAC. El objetivo fue asegurar la implementación del Plan Estratégico de Comunicaciones y otros temas transversales del Sistema de Gestión. Para evaluar el impacto de la jornada, se aplicó una herramienta de medición pre y post test, con el fin de medir los conocimientos adquiridos por los participantes para la ejecución de sus labores. Se adjuntan evidencias de la jornada de trabajo</t>
  </si>
  <si>
    <t>Actividad programada para el mes de Abril   esta  se  reportará en el 2do trimestre de la vigencia.</t>
  </si>
  <si>
    <t>Actividad programada para el mes de Abril con el fin de contar con la totalidad de los contratistas que hacen parte del equipo de la Oficina Asesora de Comunicaciones  esta  se  reportará en el 2do trimestre de la vigencia.</t>
  </si>
  <si>
    <t>El equipo directivo de nivel central y territorial recibió una socialización vía correo electrónico sobre los contenidos y lineamientos establecidos en el Protocolo de manejo de la comunicación en situación de crisis. Con esta información, se profundizó en los lineamientos para el manejo apropiado de sucesos institucionales que puedan afectar la imagen de la Secretaría Distrital de Integración Social. El objetivo fue proporcionar herramientas a los directivos para que la Entidad pueda reaccionar de manera oportuna y adecuada frente a los medios de comunicación y grupos de interés en caso de información negativa o imprecisa.
Se presentan los contenidos y evidencia de los correos remitidos.</t>
  </si>
  <si>
    <t>La Oficina Asesora de Comunicaciones realizó un seguimiento periódico a las noticias y publicaciones en medios masivos de comunicación que mencionaron a la Secretaría de Integración Social durante los meses de abril, mayo y junio. Este seguimiento permitió generar un análisis detallado de la información, el cual se aporta como insumo para la toma de decisiones por parte de los directivos de la entidad.
Se adjuntan como evidencia los correos electrónicos enviados al cuerpo directivo y los informes de análisis correspondientes.</t>
  </si>
  <si>
    <t>08/07/2025:
No se generan observaciones respecto al análisis y evidencia reportada para el seguimiento a la ejecución del control.</t>
  </si>
  <si>
    <t>Actividad programada para el mes de octubre, la dependencia se encuentra en la preparación de los contenidos a exponer.  Esta  se  reportará en el 4do trimestre de la vigencia 2025</t>
  </si>
  <si>
    <t>Si bien esta actividad ya fue gestionada durante el mes de abril, en el marco de la mejora continua y con el objetivo de fortalecer los conocimientos y capacidades de la alta dirección, para el mes de octubre se realizará una nueva remisión de contenidos relacionados con el protocolo de manejo de la comunicación en situación de crisis, ya que la actualización constante permite responder de manera oportuna y efectiva a posibles crisis, alineando a todo el equipo directivo bajo las mejores prácticas comunicacionales.</t>
  </si>
  <si>
    <t>La Oficina Asesora de Comunicaciones llevó a cabo un seguimiento periódico a las noticias y publicaciones en medios de comunicación masiva que hicieron mención a la Secretaría de Integración Social durante los meses de julio, agosto y septiembre. Este monitoreo tuvo como objetivo principal evaluar el comportamiento reputacional de la entidad, identificar tendencias y tono de las menciones, también generar un análisis detallado de la información, el cual sirve como insumo fundamental para orientar la toma de decisiones por parte de los directivos de la entidad.
Análisis Cualitativo de las Menciones
De las 588 noticias monitoreadas, se clasificaron las menciones según su tono y repercusión en la reputación institucional:
•	Menciones positivas: 295
•	Menciones neutras: 289
•	Menciones negativas: 3</t>
  </si>
  <si>
    <t>14/10/2025:
No se generan observaciones respecto al análisis y evidencia reportada para el seguimiento a la ejecución del control.</t>
  </si>
  <si>
    <r>
      <t>A continuación se presenta la evaluación realizada por la</t>
    </r>
    <r>
      <rPr>
        <b/>
        <sz val="11"/>
        <color rgb="FF000000"/>
        <rFont val="Arial"/>
        <family val="2"/>
      </rPr>
      <t xml:space="preserve"> primera línea </t>
    </r>
    <r>
      <rPr>
        <sz val="11"/>
        <color rgb="FF000000"/>
        <rFont val="Arial"/>
        <family val="2"/>
      </rPr>
      <t>como responsable del diseño de los controles establecidos para la mitigación de los riesgos.</t>
    </r>
  </si>
  <si>
    <r>
      <t xml:space="preserve">A continuación se presenta el análisis realizado por la </t>
    </r>
    <r>
      <rPr>
        <b/>
        <sz val="11"/>
        <color rgb="FF000000"/>
        <rFont val="Arial"/>
        <family val="2"/>
      </rPr>
      <t xml:space="preserve">segunda línea </t>
    </r>
    <r>
      <rPr>
        <sz val="11"/>
        <color rgb="FF000000"/>
        <rFont val="Arial"/>
        <family val="2"/>
      </rPr>
      <t>como responsable de revisar el adecuado diseño y ejecución de los controles que se han establecido por parte de la primera línea de defensa, con el fin de determinar las recomendaciones para el fortalecimiento de los mismos.</t>
    </r>
  </si>
  <si>
    <r>
      <t xml:space="preserve">A continuación se presenta la evaluación realizada por la </t>
    </r>
    <r>
      <rPr>
        <b/>
        <sz val="11"/>
        <color rgb="FF000000"/>
        <rFont val="Arial"/>
        <family val="2"/>
      </rPr>
      <t xml:space="preserve">tercera línea </t>
    </r>
    <r>
      <rPr>
        <sz val="11"/>
        <color rgb="FF000000"/>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</si>
  <si>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Karinfer Yelitza Olivera Donato</t>
  </si>
  <si>
    <t>Atributos de Eficiencia: sin observaciones
Atributos Informativos: sin observaciones.</t>
  </si>
  <si>
    <r>
      <t xml:space="preserve">De acuerdo con lo observado en los reportes de monitoreo del (FOR-SG-013) SECCIÓN C. Monitoreo primer trimestre </t>
    </r>
    <r>
      <rPr>
        <b/>
        <sz val="10"/>
        <rFont val="Arial"/>
        <family val="2"/>
      </rPr>
      <t>se recomienda precisar en la columna "Indicador o criterio de medición" el porcentaje de avance esperado para cada trimestre.</t>
    </r>
  </si>
  <si>
    <r>
      <t xml:space="preserve">De acuerdo con lo observado en los reportes de monitoreo del (FOR-SG-013) SECCIÓN C. Monitoreo primer trimestre, así, como de las evidencias que respaldan su ejecución, se observó que a la fecha, el control se está ejecutando de acuerdo con lo programado.
</t>
    </r>
    <r>
      <rPr>
        <b/>
        <sz val="10"/>
        <rFont val="Arial"/>
        <family val="2"/>
      </rPr>
      <t>Se recomienda precisar en la columna "Indicador o criterio de medición" el porcentaje de avance esperado para cada trimestre.</t>
    </r>
  </si>
  <si>
    <t>Circular 018 del 31/03/2025</t>
  </si>
  <si>
    <t xml:space="preserve">Se realizó la segunda jornada de socialización con Evaluación Diagnóstica, cumpliendo el objetivo de fortalecer el conocimiento de los colaboradores sobre el proceso de comunicación estratégica y medir el impacto de la capacitación mediante la aplicación de una herramienta de medición mediante pruebas pre-test y post-test para evaluar el nivel de conocimiento antes y después de la intervención.
De este ejercicio se obtuvo como resultado la  apropiación de conceptos clave y mejora en el nivel de conocimiento, según los resultados comparativos de las pruebas. Se adjuntan las evidencias de la jornada de socialización. </t>
  </si>
  <si>
    <t>Durante los meses de octubre, noviembre y diciembre se realizó un seguimiento periódico a las noticias y publicaciones en medios de comunicación masiva que mencionaron a la Secretaría Distrital de Integración Social. Este análisis permitió evaluar el comportamiento reputacional de la entidad, un ejercicio clave para orientar la toma de decisiones por parte de los directivos.
Con base en los datos recopilados, se elaboraron y enviaron informes mensuales a los directivos. Es importante destacar el avance cuantitativo y la percepción obtenida en el ultimo trimestre:
De las 450 noticias monitoreadas, las menciones se clasificaron según su tono y el impacto en la reputación institucional así:
Menciones positivas: 390
Menciones neutras: 59
Menciones negativas: 1</t>
  </si>
  <si>
    <t xml:space="preserve"> </t>
  </si>
  <si>
    <t>En octubre los directivos del nivel central y territorial recibieron nuevamente por correo electrónico,  el Protocolo para manejar la comunicación en situaciones de crisis como refuerzo a la información enviada en el mes de abril. Este material explica las pautas para actuar correctamente ante hechos que puedan afectar la imagen de la Secretaría Distrital de Integración Social. El objetivo fue enfatizar en las posibles herramientas para responder de manera rápida y adecuada frente a medios de comunicación y grupos de interés cuando se presente información negativa o incorrecta.
Se incluyen los contenidos y la evidencia de los correos enviados.</t>
  </si>
  <si>
    <t>14/01/2026:
No se generan observaciones respecto al análisis y evidencia reportada para el seguimiento a la ejecución del control.</t>
  </si>
  <si>
    <t>Diseñar e implementar la estrategia de comunicación de la Secretaria de Integración Social a nivel interno y externo, con el fin de mantener informados a los grupos de interés y dar a conocer la gestión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</si>
</sst>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1"/>
      <color theme="1"/>
      <name val="Calibri"/>
      <family val="2"/>
      <scheme val="minor"/>
    </font>
    <font>
      <sz val="10"/>
      <name val="Arial"/>
      <family val="2"/>
    </font>
    <font>
      <b/>
      <sz val="10"/>
      <name val="Arial"/>
      <family val="2"/>
    </font>
    <font>
      <sz val="8"/>
      <name val="Arial"/>
      <family val="2"/>
    </font>
    <font>
      <sz val="10"/>
      <name val="Arial"/>
      <family val="2"/>
    </font>
    <font>
      <i/>
      <sz val="10"/>
      <color theme="4"/>
      <name val="Arial"/>
      <family val="2"/>
    </font>
    <font>
      <sz val="10"/>
      <color theme="0"/>
      <name val="Arial"/>
      <family val="2"/>
    </font>
    <font>
      <b/>
      <sz val="10"/>
      <color theme="0"/>
      <name val="Arial"/>
      <family val="2"/>
    </font>
    <font>
      <sz val="9"/>
      <name val="Arial"/>
      <family val="2"/>
    </font>
    <font>
      <b/>
      <sz val="11"/>
      <color theme="1"/>
      <name val="Calibri"/>
      <family val="2"/>
      <scheme val="minor"/>
    </font>
    <font>
      <sz val="12"/>
      <name val="Arial"/>
      <family val="2"/>
    </font>
    <font>
      <sz val="10"/>
      <color theme="0" tint="-0.499984740745262"/>
      <name val="Arial"/>
      <family val="2"/>
    </font>
    <font>
      <sz val="8"/>
      <color theme="0" tint="-0.499984740745262"/>
      <name val="Arial"/>
      <family val="2"/>
    </font>
    <font>
      <sz val="11"/>
      <name val="Arial"/>
      <family val="2"/>
    </font>
    <font>
      <sz val="11"/>
      <color rgb="FF000000"/>
      <name val="Calibri"/>
      <family val="2"/>
    </font>
    <font>
      <sz val="10"/>
      <color rgb="FF000000"/>
      <name val="Arial"/>
      <family val="2"/>
    </font>
    <font>
      <sz val="10"/>
      <color rgb="FF808080"/>
      <name val="Arial"/>
      <family val="2"/>
    </font>
    <font>
      <sz val="11"/>
      <color rgb="FF000000"/>
      <name val="Arial"/>
      <family val="2"/>
    </font>
    <font>
      <b/>
      <sz val="11"/>
      <color rgb="FF000000"/>
      <name val="Arial"/>
      <family val="2"/>
    </font>
    <font>
      <b/>
      <sz val="10"/>
      <color rgb="FF000000"/>
      <name val="Arial"/>
      <family val="2"/>
    </font>
    <font>
      <sz val="10"/>
      <color rgb="FF366092"/>
      <name val="Arial"/>
      <family val="2"/>
    </font>
    <font>
      <i/>
      <sz val="10"/>
      <color rgb="FF366092"/>
      <name val="Arial"/>
      <family val="2"/>
    </font>
    <font>
      <b/>
      <sz val="11"/>
      <color rgb="FF366092"/>
      <name val="Arial"/>
      <family val="2"/>
    </font>
    <font>
      <i/>
      <sz val="11"/>
      <color rgb="FF366092"/>
      <name val="Arial"/>
      <family val="2"/>
    </font>
  </fonts>
  <fills count="1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FF"/>
        <bgColor rgb="FF000000"/>
      </patternFill>
    </fill>
    <fill>
      <patternFill patternType="solid">
        <fgColor rgb="FFF2F2F2"/>
        <bgColor rgb="FF000000"/>
      </patternFill>
    </fill>
    <fill>
      <patternFill patternType="solid">
        <fgColor rgb="FFD9D9D9"/>
        <bgColor rgb="FF000000"/>
      </patternFill>
    </fill>
    <fill>
      <patternFill patternType="solid">
        <fgColor rgb="FFBFBFBF"/>
        <bgColor rgb="FF000000"/>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diagonal/>
    </border>
    <border>
      <left style="dashed">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diagonal/>
    </border>
    <border>
      <left style="dashed">
        <color indexed="64"/>
      </left>
      <right/>
      <top style="thin">
        <color indexed="64"/>
      </top>
      <bottom style="dashed">
        <color indexed="64"/>
      </bottom>
      <diagonal/>
    </border>
  </borders>
  <cellStyleXfs count="5">
    <xf numFmtId="0" fontId="0"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2" fillId="0" borderId="0"/>
  </cellStyleXfs>
  <cellXfs count="268">
    <xf numFmtId="0" fontId="0" fillId="0" borderId="0" xfId="0"/>
    <xf numFmtId="0" fontId="3" fillId="2" borderId="2" xfId="0" applyFont="1" applyFill="1" applyBorder="1" applyAlignment="1" applyProtection="1">
      <alignment horizontal="center" vertical="center" wrapText="1"/>
      <protection locked="0"/>
    </xf>
    <xf numFmtId="0" fontId="3" fillId="0" borderId="0" xfId="0" applyFont="1"/>
    <xf numFmtId="0" fontId="5" fillId="0" borderId="0" xfId="0" applyFont="1"/>
    <xf numFmtId="0" fontId="5" fillId="3" borderId="2" xfId="0" applyFont="1" applyFill="1" applyBorder="1" applyAlignment="1">
      <alignment vertical="center"/>
    </xf>
    <xf numFmtId="0" fontId="3" fillId="0" borderId="0" xfId="0" applyFont="1" applyAlignment="1">
      <alignment vertical="center"/>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vertical="center" wrapText="1"/>
      <protection locked="0"/>
    </xf>
    <xf numFmtId="0" fontId="5" fillId="4" borderId="2" xfId="0" applyFont="1" applyFill="1" applyBorder="1" applyAlignment="1">
      <alignment horizontal="center" vertical="center"/>
    </xf>
    <xf numFmtId="0" fontId="5" fillId="5" borderId="2" xfId="0" applyFont="1" applyFill="1" applyBorder="1" applyAlignment="1">
      <alignment horizontal="center" vertical="center"/>
    </xf>
    <xf numFmtId="0" fontId="5" fillId="6" borderId="2" xfId="0" applyFont="1" applyFill="1" applyBorder="1" applyAlignment="1">
      <alignment horizontal="center" vertical="center"/>
    </xf>
    <xf numFmtId="0" fontId="3" fillId="2" borderId="0" xfId="0" applyFont="1" applyFill="1" applyAlignment="1">
      <alignment vertical="center"/>
    </xf>
    <xf numFmtId="0" fontId="3" fillId="3" borderId="2" xfId="0" applyFont="1" applyFill="1" applyBorder="1" applyAlignment="1">
      <alignment vertical="center" wrapText="1"/>
    </xf>
    <xf numFmtId="0" fontId="5"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3" fillId="8" borderId="2" xfId="0" applyFont="1" applyFill="1" applyBorder="1" applyAlignment="1" applyProtection="1">
      <alignment horizontal="center" vertical="center" wrapText="1"/>
      <protection locked="0"/>
    </xf>
    <xf numFmtId="0" fontId="5" fillId="2" borderId="0" xfId="0" applyFont="1" applyFill="1" applyProtection="1">
      <protection locked="0"/>
    </xf>
    <xf numFmtId="0" fontId="0" fillId="0" borderId="0" xfId="0" applyProtection="1">
      <protection locked="0"/>
    </xf>
    <xf numFmtId="0" fontId="5" fillId="2" borderId="0" xfId="0" applyFont="1" applyFill="1" applyAlignment="1" applyProtection="1">
      <alignment vertical="center"/>
      <protection locked="0"/>
    </xf>
    <xf numFmtId="14" fontId="5" fillId="2" borderId="1" xfId="1" applyNumberFormat="1" applyFont="1" applyFill="1" applyBorder="1" applyAlignment="1" applyProtection="1">
      <alignment vertical="center" wrapText="1"/>
      <protection locked="0"/>
    </xf>
    <xf numFmtId="9" fontId="5" fillId="2" borderId="1" xfId="1" applyFont="1" applyFill="1" applyBorder="1" applyAlignment="1" applyProtection="1">
      <alignment vertical="center" wrapText="1"/>
      <protection locked="0"/>
    </xf>
    <xf numFmtId="0" fontId="3" fillId="2" borderId="0" xfId="0" applyFont="1" applyFill="1" applyProtection="1">
      <protection locked="0"/>
    </xf>
    <xf numFmtId="0" fontId="5" fillId="0" borderId="1" xfId="0" applyFont="1" applyBorder="1" applyAlignment="1" applyProtection="1">
      <alignment horizontal="center" vertical="center"/>
      <protection locked="0"/>
    </xf>
    <xf numFmtId="0" fontId="3" fillId="11" borderId="2"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top"/>
      <protection locked="0"/>
    </xf>
    <xf numFmtId="0" fontId="2" fillId="0" borderId="0" xfId="0" applyFont="1"/>
    <xf numFmtId="0" fontId="3" fillId="3" borderId="0" xfId="0" applyFont="1" applyFill="1" applyAlignment="1">
      <alignment horizontal="center" vertical="center" wrapText="1"/>
    </xf>
    <xf numFmtId="0" fontId="0" fillId="8" borderId="0" xfId="0" applyFill="1"/>
    <xf numFmtId="0" fontId="3" fillId="8" borderId="3" xfId="0" applyFont="1" applyFill="1" applyBorder="1"/>
    <xf numFmtId="0" fontId="3" fillId="0" borderId="2" xfId="0" applyFont="1" applyBorder="1" applyAlignment="1" applyProtection="1">
      <alignment horizontal="center" vertical="center" wrapText="1"/>
      <protection locked="0"/>
    </xf>
    <xf numFmtId="9" fontId="5" fillId="3" borderId="2" xfId="0" applyNumberFormat="1" applyFont="1" applyFill="1" applyBorder="1" applyAlignment="1">
      <alignment horizontal="center" vertical="center"/>
    </xf>
    <xf numFmtId="0" fontId="2" fillId="3" borderId="2" xfId="0" applyFont="1" applyFill="1" applyBorder="1" applyAlignment="1">
      <alignment vertical="center" wrapText="1"/>
    </xf>
    <xf numFmtId="9" fontId="5" fillId="2" borderId="1" xfId="0" applyNumberFormat="1"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0" fillId="8" borderId="0" xfId="0" applyFill="1" applyProtection="1">
      <protection locked="0"/>
    </xf>
    <xf numFmtId="0" fontId="5" fillId="8" borderId="0" xfId="0" applyFont="1" applyFill="1" applyProtection="1">
      <protection locked="0"/>
    </xf>
    <xf numFmtId="0" fontId="5" fillId="8" borderId="0" xfId="0" applyFont="1" applyFill="1" applyAlignment="1" applyProtection="1">
      <alignment vertical="center"/>
      <protection locked="0"/>
    </xf>
    <xf numFmtId="0" fontId="2" fillId="3" borderId="2" xfId="0" applyFont="1" applyFill="1" applyBorder="1" applyAlignment="1">
      <alignment vertical="center"/>
    </xf>
    <xf numFmtId="9" fontId="0" fillId="3" borderId="2" xfId="0" applyNumberFormat="1" applyFill="1" applyBorder="1" applyAlignment="1">
      <alignment horizontal="center" vertical="center"/>
    </xf>
    <xf numFmtId="0" fontId="2" fillId="0" borderId="2" xfId="0" applyFont="1" applyBorder="1" applyAlignment="1">
      <alignment vertical="center"/>
    </xf>
    <xf numFmtId="0" fontId="2" fillId="7" borderId="2" xfId="0" applyFont="1" applyFill="1" applyBorder="1" applyAlignment="1">
      <alignment horizontal="center" vertical="center"/>
    </xf>
    <xf numFmtId="0" fontId="2" fillId="3" borderId="1" xfId="0" applyFont="1" applyFill="1" applyBorder="1" applyAlignment="1" applyProtection="1">
      <alignment vertical="center" wrapText="1"/>
      <protection locked="0"/>
    </xf>
    <xf numFmtId="0" fontId="5" fillId="3" borderId="1" xfId="0" applyFont="1" applyFill="1" applyBorder="1" applyAlignment="1" applyProtection="1">
      <alignment vertical="center" wrapText="1"/>
      <protection locked="0"/>
    </xf>
    <xf numFmtId="0" fontId="5" fillId="12" borderId="2" xfId="0" applyFont="1" applyFill="1" applyBorder="1" applyAlignment="1">
      <alignment horizontal="center" vertical="center"/>
    </xf>
    <xf numFmtId="0" fontId="7" fillId="8" borderId="0" xfId="0" applyFont="1" applyFill="1" applyAlignment="1">
      <alignment horizontal="center" vertical="center"/>
    </xf>
    <xf numFmtId="0" fontId="8" fillId="8" borderId="0" xfId="0" applyFont="1" applyFill="1" applyAlignment="1">
      <alignment horizontal="center" vertical="center"/>
    </xf>
    <xf numFmtId="0" fontId="7" fillId="8" borderId="0" xfId="0" applyFont="1" applyFill="1" applyAlignment="1">
      <alignment horizontal="center"/>
    </xf>
    <xf numFmtId="0" fontId="7" fillId="8" borderId="0" xfId="0" applyFont="1" applyFill="1"/>
    <xf numFmtId="0" fontId="3" fillId="8" borderId="0" xfId="0" applyFont="1" applyFill="1"/>
    <xf numFmtId="0" fontId="8" fillId="8" borderId="0" xfId="0" applyFont="1" applyFill="1" applyAlignment="1">
      <alignment vertical="center" wrapText="1"/>
    </xf>
    <xf numFmtId="0" fontId="7" fillId="8" borderId="0" xfId="0" applyFont="1" applyFill="1" applyAlignment="1" applyProtection="1">
      <alignment vertical="center" wrapText="1"/>
      <protection locked="0"/>
    </xf>
    <xf numFmtId="0" fontId="7" fillId="8" borderId="0" xfId="0" applyFont="1" applyFill="1" applyAlignment="1">
      <alignment vertical="center"/>
    </xf>
    <xf numFmtId="0" fontId="9" fillId="2" borderId="2" xfId="0" applyFont="1" applyFill="1" applyBorder="1" applyAlignment="1">
      <alignment vertical="center"/>
    </xf>
    <xf numFmtId="0" fontId="9" fillId="2" borderId="2"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wrapText="1"/>
      <protection locked="0"/>
    </xf>
    <xf numFmtId="0" fontId="9" fillId="2" borderId="2" xfId="0" applyFont="1" applyFill="1" applyBorder="1" applyAlignment="1" applyProtection="1">
      <alignment vertical="center"/>
      <protection locked="0"/>
    </xf>
    <xf numFmtId="0" fontId="2" fillId="0" borderId="0" xfId="2" applyFont="1" applyAlignment="1" applyProtection="1">
      <alignment horizontal="center" vertical="center" wrapText="1"/>
      <protection locked="0"/>
    </xf>
    <xf numFmtId="0" fontId="1" fillId="0" borderId="0" xfId="2"/>
    <xf numFmtId="9" fontId="0" fillId="0" borderId="0" xfId="3" applyFont="1"/>
    <xf numFmtId="0" fontId="1" fillId="0" borderId="0" xfId="2" applyAlignment="1">
      <alignment horizontal="center" vertical="center"/>
    </xf>
    <xf numFmtId="9" fontId="1" fillId="0" borderId="0" xfId="2" applyNumberFormat="1"/>
    <xf numFmtId="0" fontId="12" fillId="2" borderId="0" xfId="0" applyFont="1" applyFill="1" applyAlignment="1" applyProtection="1">
      <alignment horizontal="center" vertical="top"/>
      <protection locked="0"/>
    </xf>
    <xf numFmtId="0" fontId="6" fillId="2" borderId="0" xfId="0" applyFont="1" applyFill="1" applyAlignment="1" applyProtection="1">
      <alignment horizontal="left" vertical="top"/>
      <protection locked="0"/>
    </xf>
    <xf numFmtId="0" fontId="13" fillId="2" borderId="0" xfId="0" applyFont="1" applyFill="1" applyAlignment="1" applyProtection="1">
      <alignment horizontal="right" vertical="top"/>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justify" vertical="center" wrapText="1"/>
      <protection locked="0"/>
    </xf>
    <xf numFmtId="0" fontId="2" fillId="2" borderId="1"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1" xfId="0" applyFont="1" applyFill="1" applyBorder="1" applyAlignment="1">
      <alignment horizontal="justify" vertical="center" wrapText="1"/>
    </xf>
    <xf numFmtId="14" fontId="2" fillId="2" borderId="1" xfId="0" applyNumberFormat="1" applyFont="1" applyFill="1" applyBorder="1" applyAlignment="1" applyProtection="1">
      <alignment horizontal="center" vertical="center" wrapText="1"/>
      <protection locked="0"/>
    </xf>
    <xf numFmtId="14" fontId="2" fillId="2" borderId="1" xfId="1" applyNumberFormat="1" applyFont="1" applyFill="1" applyBorder="1" applyAlignment="1" applyProtection="1">
      <alignment vertical="center" wrapText="1"/>
      <protection locked="0"/>
    </xf>
    <xf numFmtId="9" fontId="2" fillId="2" borderId="1" xfId="1" applyFont="1" applyFill="1" applyBorder="1" applyAlignment="1" applyProtection="1">
      <alignment vertical="center" wrapText="1"/>
      <protection locked="0"/>
    </xf>
    <xf numFmtId="14" fontId="2" fillId="2" borderId="1" xfId="0" applyNumberFormat="1" applyFont="1" applyFill="1" applyBorder="1" applyAlignment="1" applyProtection="1">
      <alignment horizontal="justify" vertical="center" wrapText="1"/>
      <protection locked="0"/>
    </xf>
    <xf numFmtId="9" fontId="2" fillId="2" borderId="1" xfId="1" applyFont="1" applyFill="1" applyBorder="1" applyAlignment="1" applyProtection="1">
      <alignment horizontal="center" vertical="center" wrapText="1"/>
      <protection locked="0"/>
    </xf>
    <xf numFmtId="0" fontId="16" fillId="13" borderId="0" xfId="2" applyFont="1" applyFill="1" applyAlignment="1" applyProtection="1">
      <alignment wrapText="1"/>
      <protection locked="0"/>
    </xf>
    <xf numFmtId="0" fontId="16" fillId="13" borderId="0" xfId="2" applyFont="1" applyFill="1" applyAlignment="1" applyProtection="1">
      <alignment horizontal="center" wrapText="1"/>
      <protection locked="0"/>
    </xf>
    <xf numFmtId="0" fontId="2" fillId="13" borderId="0" xfId="2" applyFont="1" applyFill="1" applyAlignment="1" applyProtection="1">
      <alignment horizontal="left" wrapText="1"/>
      <protection locked="0"/>
    </xf>
    <xf numFmtId="0" fontId="2" fillId="13" borderId="0" xfId="2" applyFont="1" applyFill="1" applyAlignment="1" applyProtection="1">
      <alignment horizontal="center" wrapText="1"/>
      <protection locked="0"/>
    </xf>
    <xf numFmtId="0" fontId="2" fillId="13" borderId="0" xfId="2" applyFont="1" applyFill="1" applyAlignment="1" applyProtection="1">
      <alignment horizontal="center" vertical="center" wrapText="1"/>
      <protection locked="0"/>
    </xf>
    <xf numFmtId="0" fontId="9" fillId="13" borderId="2" xfId="2" applyFont="1" applyFill="1" applyBorder="1" applyAlignment="1" applyProtection="1">
      <alignment horizontal="left" vertical="center" wrapText="1"/>
      <protection locked="0"/>
    </xf>
    <xf numFmtId="0" fontId="3" fillId="13" borderId="0" xfId="2" applyFont="1" applyFill="1" applyAlignment="1" applyProtection="1">
      <alignment vertical="center" wrapText="1"/>
      <protection locked="0"/>
    </xf>
    <xf numFmtId="0" fontId="17" fillId="13" borderId="0" xfId="0" applyFont="1" applyFill="1" applyAlignment="1" applyProtection="1">
      <alignment horizontal="center" vertical="top"/>
      <protection locked="0"/>
    </xf>
    <xf numFmtId="0" fontId="20" fillId="13" borderId="0" xfId="2" applyFont="1" applyFill="1" applyAlignment="1" applyProtection="1">
      <alignment horizontal="left" wrapText="1"/>
      <protection locked="0"/>
    </xf>
    <xf numFmtId="0" fontId="21" fillId="13" borderId="0" xfId="2" applyFont="1" applyFill="1" applyAlignment="1" applyProtection="1">
      <alignment horizontal="left" vertical="center"/>
      <protection locked="0"/>
    </xf>
    <xf numFmtId="0" fontId="22" fillId="13" borderId="0" xfId="2" applyFont="1" applyFill="1" applyAlignment="1" applyProtection="1">
      <alignment horizontal="left" vertical="center"/>
      <protection locked="0"/>
    </xf>
    <xf numFmtId="0" fontId="21" fillId="13" borderId="0" xfId="2" applyFont="1" applyFill="1" applyAlignment="1" applyProtection="1">
      <alignment horizontal="center" wrapText="1"/>
      <protection locked="0"/>
    </xf>
    <xf numFmtId="0" fontId="23" fillId="13" borderId="0" xfId="2" applyFont="1" applyFill="1" applyAlignment="1" applyProtection="1">
      <alignment horizontal="center" vertical="center" wrapText="1"/>
      <protection locked="0"/>
    </xf>
    <xf numFmtId="0" fontId="2" fillId="13" borderId="0" xfId="2" applyFont="1" applyFill="1" applyAlignment="1" applyProtection="1">
      <alignment horizontal="right" vertical="center" wrapText="1"/>
      <protection locked="0"/>
    </xf>
    <xf numFmtId="0" fontId="2" fillId="13" borderId="0" xfId="2" applyFont="1" applyFill="1" applyAlignment="1" applyProtection="1">
      <alignment vertical="center" wrapText="1"/>
      <protection locked="0"/>
    </xf>
    <xf numFmtId="0" fontId="19" fillId="13" borderId="0" xfId="2" applyFont="1" applyFill="1" applyAlignment="1" applyProtection="1">
      <alignment horizontal="center" vertical="center" wrapText="1"/>
      <protection locked="0"/>
    </xf>
    <xf numFmtId="0" fontId="2" fillId="14" borderId="2" xfId="2" applyFont="1" applyFill="1" applyBorder="1" applyAlignment="1" applyProtection="1">
      <alignment horizontal="center" vertical="center" wrapText="1"/>
      <protection locked="0"/>
    </xf>
    <xf numFmtId="0" fontId="2" fillId="14" borderId="2" xfId="4" applyFill="1" applyBorder="1" applyAlignment="1" applyProtection="1">
      <alignment horizontal="center" vertical="center" wrapText="1"/>
      <protection locked="0"/>
    </xf>
    <xf numFmtId="0" fontId="24" fillId="13" borderId="0" xfId="2" applyFont="1" applyFill="1" applyAlignment="1" applyProtection="1">
      <alignment horizontal="center" vertical="center" wrapText="1"/>
      <protection locked="0"/>
    </xf>
    <xf numFmtId="0" fontId="2" fillId="13" borderId="26" xfId="2" applyFont="1" applyFill="1" applyBorder="1" applyAlignment="1" applyProtection="1">
      <alignment horizontal="center" vertical="center" wrapText="1"/>
      <protection locked="0"/>
    </xf>
    <xf numFmtId="9" fontId="2" fillId="13" borderId="26" xfId="3" applyFont="1" applyFill="1" applyBorder="1" applyAlignment="1" applyProtection="1">
      <alignment horizontal="center" vertical="center" wrapText="1"/>
      <protection hidden="1"/>
    </xf>
    <xf numFmtId="9" fontId="2" fillId="13" borderId="26" xfId="2" applyNumberFormat="1" applyFont="1" applyFill="1" applyBorder="1" applyAlignment="1" applyProtection="1">
      <alignment horizontal="center" vertical="center" wrapText="1"/>
      <protection hidden="1"/>
    </xf>
    <xf numFmtId="0" fontId="2" fillId="13" borderId="23" xfId="2" applyFont="1" applyFill="1" applyBorder="1" applyAlignment="1" applyProtection="1">
      <alignment horizontal="center" vertical="center" wrapText="1"/>
      <protection locked="0"/>
    </xf>
    <xf numFmtId="9" fontId="2" fillId="13" borderId="23" xfId="3" applyFont="1" applyFill="1" applyBorder="1" applyAlignment="1" applyProtection="1">
      <alignment horizontal="center" vertical="center" wrapText="1"/>
      <protection hidden="1"/>
    </xf>
    <xf numFmtId="9" fontId="2" fillId="13" borderId="23" xfId="2" applyNumberFormat="1" applyFont="1" applyFill="1" applyBorder="1" applyAlignment="1" applyProtection="1">
      <alignment horizontal="center" vertical="center" wrapText="1"/>
      <protection hidden="1"/>
    </xf>
    <xf numFmtId="0" fontId="2" fillId="13" borderId="23" xfId="2" applyFont="1" applyFill="1" applyBorder="1" applyAlignment="1" applyProtection="1">
      <alignment vertical="center" wrapText="1"/>
      <protection locked="0"/>
    </xf>
    <xf numFmtId="0" fontId="2" fillId="13" borderId="20" xfId="2" applyFont="1" applyFill="1" applyBorder="1" applyAlignment="1" applyProtection="1">
      <alignment vertical="center" wrapText="1"/>
      <protection locked="0"/>
    </xf>
    <xf numFmtId="9" fontId="2" fillId="13" borderId="20" xfId="3" applyFont="1" applyFill="1" applyBorder="1" applyAlignment="1" applyProtection="1">
      <alignment horizontal="center" vertical="center" wrapText="1"/>
      <protection hidden="1"/>
    </xf>
    <xf numFmtId="0" fontId="2" fillId="13" borderId="20" xfId="2" applyFont="1" applyFill="1" applyBorder="1" applyAlignment="1" applyProtection="1">
      <alignment horizontal="center" vertical="center" wrapText="1"/>
      <protection locked="0"/>
    </xf>
    <xf numFmtId="9" fontId="2" fillId="13" borderId="20" xfId="2" applyNumberFormat="1" applyFont="1" applyFill="1" applyBorder="1" applyAlignment="1" applyProtection="1">
      <alignment horizontal="center" vertical="center" wrapText="1"/>
      <protection hidden="1"/>
    </xf>
    <xf numFmtId="0" fontId="2" fillId="13" borderId="16" xfId="2" applyFont="1" applyFill="1" applyBorder="1" applyAlignment="1" applyProtection="1">
      <alignment vertical="center" wrapText="1"/>
      <protection locked="0"/>
    </xf>
    <xf numFmtId="0" fontId="2" fillId="13" borderId="16" xfId="2" applyFont="1" applyFill="1" applyBorder="1" applyAlignment="1" applyProtection="1">
      <alignment horizontal="center" vertical="center" wrapText="1"/>
      <protection locked="0"/>
    </xf>
    <xf numFmtId="9" fontId="2" fillId="13" borderId="16" xfId="3" applyFont="1" applyFill="1" applyBorder="1" applyAlignment="1" applyProtection="1">
      <alignment horizontal="center" vertical="center" wrapText="1"/>
      <protection hidden="1"/>
    </xf>
    <xf numFmtId="9" fontId="2" fillId="13" borderId="16" xfId="2" applyNumberFormat="1" applyFont="1" applyFill="1" applyBorder="1" applyAlignment="1" applyProtection="1">
      <alignment horizontal="center" vertical="center" wrapText="1"/>
      <protection hidden="1"/>
    </xf>
    <xf numFmtId="0" fontId="2" fillId="13" borderId="26" xfId="2" applyFont="1" applyFill="1" applyBorder="1" applyAlignment="1" applyProtection="1">
      <alignment vertical="center" wrapText="1"/>
      <protection locked="0"/>
    </xf>
    <xf numFmtId="0" fontId="3" fillId="13" borderId="0" xfId="2" applyFont="1" applyFill="1" applyAlignment="1" applyProtection="1">
      <alignment horizontal="center" vertical="center" wrapText="1"/>
      <protection locked="0"/>
    </xf>
    <xf numFmtId="0" fontId="15" fillId="13" borderId="0" xfId="2" applyFont="1" applyFill="1" applyProtection="1">
      <protection locked="0"/>
    </xf>
    <xf numFmtId="0" fontId="2" fillId="13" borderId="26" xfId="2" applyFont="1" applyFill="1" applyBorder="1" applyAlignment="1" applyProtection="1">
      <alignment horizontal="justify" vertical="center" wrapText="1"/>
      <protection locked="0"/>
    </xf>
    <xf numFmtId="0" fontId="2" fillId="13" borderId="23" xfId="2" applyFont="1" applyFill="1" applyBorder="1" applyAlignment="1" applyProtection="1">
      <alignment horizontal="justify" vertical="center" wrapText="1"/>
      <protection locked="0"/>
    </xf>
    <xf numFmtId="0" fontId="2" fillId="13" borderId="20" xfId="2" applyFont="1" applyFill="1" applyBorder="1" applyAlignment="1" applyProtection="1">
      <alignment horizontal="justify" vertical="center" wrapText="1"/>
      <protection locked="0"/>
    </xf>
    <xf numFmtId="0" fontId="2" fillId="13" borderId="16" xfId="2" applyFont="1" applyFill="1" applyBorder="1" applyAlignment="1" applyProtection="1">
      <alignment horizontal="justify" vertical="center" wrapText="1"/>
      <protection locked="0"/>
    </xf>
    <xf numFmtId="0" fontId="2" fillId="13" borderId="29" xfId="2" applyFont="1" applyFill="1" applyBorder="1" applyAlignment="1" applyProtection="1">
      <alignment horizontal="justify" vertical="center" wrapText="1"/>
      <protection locked="0"/>
    </xf>
    <xf numFmtId="0" fontId="2" fillId="13" borderId="2" xfId="2" applyFont="1" applyFill="1" applyBorder="1" applyAlignment="1" applyProtection="1">
      <alignment horizontal="justify" vertical="center" wrapText="1"/>
      <protection locked="0"/>
    </xf>
    <xf numFmtId="0" fontId="24" fillId="13" borderId="2" xfId="2" applyFont="1" applyFill="1" applyBorder="1" applyAlignment="1" applyProtection="1">
      <alignment horizontal="center" vertical="center" wrapText="1"/>
      <protection locked="0"/>
    </xf>
    <xf numFmtId="0" fontId="23" fillId="13" borderId="2" xfId="2" applyFont="1" applyFill="1" applyBorder="1" applyAlignment="1" applyProtection="1">
      <alignment horizontal="center" vertical="center" wrapText="1"/>
      <protection locked="0"/>
    </xf>
    <xf numFmtId="0" fontId="2" fillId="0" borderId="1" xfId="0" applyFont="1" applyFill="1" applyBorder="1" applyAlignment="1" applyProtection="1">
      <alignment vertical="center" wrapText="1"/>
      <protection locked="0"/>
    </xf>
    <xf numFmtId="0" fontId="2" fillId="2" borderId="4" xfId="0" applyFont="1" applyFill="1" applyBorder="1" applyAlignment="1" applyProtection="1">
      <alignment horizontal="justify" vertical="center" wrapText="1"/>
      <protection locked="0"/>
    </xf>
    <xf numFmtId="0" fontId="2" fillId="2" borderId="1" xfId="0" applyFont="1" applyFill="1" applyBorder="1" applyAlignment="1" applyProtection="1">
      <alignment horizontal="justify" vertical="center" wrapText="1"/>
      <protection locked="0"/>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12" borderId="4" xfId="0" applyFont="1" applyFill="1" applyBorder="1" applyAlignment="1">
      <alignment horizontal="center" vertical="center"/>
    </xf>
    <xf numFmtId="0" fontId="5" fillId="12" borderId="1" xfId="0" applyFont="1" applyFill="1" applyBorder="1" applyAlignment="1">
      <alignment horizontal="center" vertical="center"/>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13" borderId="4"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protection locked="0"/>
    </xf>
    <xf numFmtId="0" fontId="3" fillId="0" borderId="2"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8" borderId="2"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2" borderId="0" xfId="0" applyFont="1" applyFill="1" applyAlignment="1" applyProtection="1">
      <alignment horizontal="center" vertical="top"/>
      <protection locked="0"/>
    </xf>
    <xf numFmtId="0" fontId="3" fillId="10" borderId="5" xfId="0" applyFont="1" applyFill="1" applyBorder="1" applyAlignment="1" applyProtection="1">
      <alignment horizontal="center" vertical="center"/>
      <protection locked="0"/>
    </xf>
    <xf numFmtId="0" fontId="3" fillId="10" borderId="6" xfId="0" applyFont="1" applyFill="1" applyBorder="1" applyAlignment="1" applyProtection="1">
      <alignment horizontal="center" vertical="center"/>
      <protection locked="0"/>
    </xf>
    <xf numFmtId="0" fontId="3" fillId="10" borderId="7" xfId="0" applyFont="1" applyFill="1" applyBorder="1" applyAlignment="1" applyProtection="1">
      <alignment horizontal="center" vertical="center"/>
      <protection locked="0"/>
    </xf>
    <xf numFmtId="0" fontId="3" fillId="2" borderId="0" xfId="0" applyFont="1" applyFill="1" applyAlignment="1" applyProtection="1">
      <alignment horizontal="right" vertical="top"/>
      <protection locked="0"/>
    </xf>
    <xf numFmtId="0" fontId="3" fillId="2" borderId="10"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3" fillId="9" borderId="6" xfId="0" applyFont="1" applyFill="1" applyBorder="1" applyAlignment="1" applyProtection="1">
      <alignment horizontal="center" vertical="center"/>
      <protection locked="0"/>
    </xf>
    <xf numFmtId="0" fontId="3" fillId="9" borderId="7"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9" fontId="2" fillId="13" borderId="4" xfId="2" applyNumberFormat="1" applyFont="1" applyFill="1" applyBorder="1" applyAlignment="1" applyProtection="1">
      <alignment horizontal="center" vertical="center" wrapText="1"/>
      <protection hidden="1"/>
    </xf>
    <xf numFmtId="9" fontId="2" fillId="13" borderId="18" xfId="2" applyNumberFormat="1" applyFont="1" applyFill="1" applyBorder="1" applyAlignment="1" applyProtection="1">
      <alignment horizontal="center" vertical="center" wrapText="1"/>
      <protection hidden="1"/>
    </xf>
    <xf numFmtId="9" fontId="2" fillId="13" borderId="1" xfId="2" applyNumberFormat="1" applyFont="1" applyFill="1" applyBorder="1" applyAlignment="1" applyProtection="1">
      <alignment horizontal="center" vertical="center" wrapText="1"/>
      <protection hidden="1"/>
    </xf>
    <xf numFmtId="0" fontId="2" fillId="13" borderId="4" xfId="2" applyFont="1" applyFill="1" applyBorder="1" applyAlignment="1" applyProtection="1">
      <alignment horizontal="center" vertical="center" wrapText="1"/>
      <protection hidden="1"/>
    </xf>
    <xf numFmtId="0" fontId="2" fillId="13" borderId="18" xfId="2" applyFont="1" applyFill="1" applyBorder="1" applyAlignment="1" applyProtection="1">
      <alignment horizontal="center" vertical="center" wrapText="1"/>
      <protection hidden="1"/>
    </xf>
    <xf numFmtId="0" fontId="2" fillId="13" borderId="1" xfId="2" applyFont="1" applyFill="1" applyBorder="1" applyAlignment="1" applyProtection="1">
      <alignment horizontal="center" vertical="center" wrapText="1"/>
      <protection hidden="1"/>
    </xf>
    <xf numFmtId="0" fontId="2" fillId="13" borderId="24" xfId="2" applyFont="1" applyFill="1" applyBorder="1" applyAlignment="1" applyProtection="1">
      <alignment horizontal="justify" vertical="center" wrapText="1"/>
      <protection locked="0"/>
    </xf>
    <xf numFmtId="9" fontId="2" fillId="13" borderId="22" xfId="2" applyNumberFormat="1" applyFont="1" applyFill="1" applyBorder="1" applyAlignment="1" applyProtection="1">
      <alignment horizontal="center" vertical="center" wrapText="1"/>
      <protection hidden="1"/>
    </xf>
    <xf numFmtId="0" fontId="2" fillId="13" borderId="21" xfId="2" applyFont="1" applyFill="1" applyBorder="1" applyAlignment="1" applyProtection="1">
      <alignment vertical="center" wrapText="1"/>
      <protection locked="0"/>
    </xf>
    <xf numFmtId="0" fontId="2" fillId="13" borderId="17" xfId="2" applyFont="1" applyFill="1" applyBorder="1" applyAlignment="1" applyProtection="1">
      <alignment vertical="center" wrapText="1"/>
      <protection locked="0"/>
    </xf>
    <xf numFmtId="9" fontId="2" fillId="13" borderId="19" xfId="2" applyNumberFormat="1" applyFont="1" applyFill="1" applyBorder="1" applyAlignment="1" applyProtection="1">
      <alignment horizontal="center" vertical="center" wrapText="1"/>
      <protection hidden="1"/>
    </xf>
    <xf numFmtId="9" fontId="2" fillId="13" borderId="15" xfId="2" applyNumberFormat="1" applyFont="1" applyFill="1" applyBorder="1" applyAlignment="1" applyProtection="1">
      <alignment horizontal="center" vertical="center" wrapText="1"/>
      <protection hidden="1"/>
    </xf>
    <xf numFmtId="0" fontId="2" fillId="13" borderId="4" xfId="2" applyFont="1" applyFill="1" applyBorder="1" applyAlignment="1" applyProtection="1">
      <alignment horizontal="left" vertical="center" wrapText="1"/>
      <protection locked="0"/>
    </xf>
    <xf numFmtId="0" fontId="2" fillId="13" borderId="18" xfId="2" applyFont="1" applyFill="1" applyBorder="1" applyAlignment="1" applyProtection="1">
      <alignment horizontal="left" vertical="center" wrapText="1"/>
      <protection locked="0"/>
    </xf>
    <xf numFmtId="0" fontId="2" fillId="13" borderId="1" xfId="2" applyFont="1" applyFill="1" applyBorder="1" applyAlignment="1" applyProtection="1">
      <alignment horizontal="left" vertical="center" wrapText="1"/>
      <protection locked="0"/>
    </xf>
    <xf numFmtId="0" fontId="2" fillId="13" borderId="4" xfId="2" applyFont="1" applyFill="1" applyBorder="1" applyAlignment="1" applyProtection="1">
      <alignment horizontal="justify" vertical="center" wrapText="1"/>
      <protection locked="0"/>
    </xf>
    <xf numFmtId="0" fontId="2" fillId="13" borderId="18" xfId="2" applyFont="1" applyFill="1" applyBorder="1" applyAlignment="1" applyProtection="1">
      <alignment horizontal="justify" vertical="center" wrapText="1"/>
      <protection locked="0"/>
    </xf>
    <xf numFmtId="0" fontId="2" fillId="13" borderId="1" xfId="2" applyFont="1" applyFill="1" applyBorder="1" applyAlignment="1" applyProtection="1">
      <alignment horizontal="justify" vertical="center" wrapText="1"/>
      <protection locked="0"/>
    </xf>
    <xf numFmtId="0" fontId="2" fillId="13" borderId="4" xfId="2" applyFont="1" applyFill="1" applyBorder="1" applyAlignment="1" applyProtection="1">
      <alignment horizontal="center" vertical="center" wrapText="1"/>
      <protection locked="0"/>
    </xf>
    <xf numFmtId="0" fontId="2" fillId="13" borderId="18" xfId="2" applyFont="1" applyFill="1" applyBorder="1" applyAlignment="1" applyProtection="1">
      <alignment horizontal="center" vertical="center" wrapText="1"/>
      <protection locked="0"/>
    </xf>
    <xf numFmtId="0" fontId="2" fillId="13" borderId="1" xfId="2" applyFont="1" applyFill="1" applyBorder="1" applyAlignment="1" applyProtection="1">
      <alignment horizontal="center" vertical="center" wrapText="1"/>
      <protection locked="0"/>
    </xf>
    <xf numFmtId="9" fontId="2" fillId="13" borderId="4" xfId="3" applyFont="1" applyFill="1" applyBorder="1" applyAlignment="1" applyProtection="1">
      <alignment horizontal="center" vertical="center" wrapText="1"/>
      <protection hidden="1"/>
    </xf>
    <xf numFmtId="9" fontId="2" fillId="13" borderId="18" xfId="3" applyFont="1" applyFill="1" applyBorder="1" applyAlignment="1" applyProtection="1">
      <alignment horizontal="center" vertical="center" wrapText="1"/>
      <protection hidden="1"/>
    </xf>
    <xf numFmtId="9" fontId="2" fillId="13" borderId="1" xfId="3" applyFont="1" applyFill="1" applyBorder="1" applyAlignment="1" applyProtection="1">
      <alignment horizontal="center" vertical="center" wrapText="1"/>
      <protection hidden="1"/>
    </xf>
    <xf numFmtId="0" fontId="2" fillId="13" borderId="27" xfId="2" applyFont="1" applyFill="1" applyBorder="1" applyAlignment="1" applyProtection="1">
      <alignment horizontal="justify" vertical="center" wrapText="1"/>
      <protection locked="0"/>
    </xf>
    <xf numFmtId="9" fontId="2" fillId="13" borderId="25" xfId="2" applyNumberFormat="1" applyFont="1" applyFill="1" applyBorder="1" applyAlignment="1" applyProtection="1">
      <alignment horizontal="center" vertical="center" wrapText="1"/>
      <protection hidden="1"/>
    </xf>
    <xf numFmtId="0" fontId="2" fillId="13" borderId="21" xfId="2" applyFont="1" applyFill="1" applyBorder="1" applyAlignment="1" applyProtection="1">
      <alignment horizontal="justify" vertical="center" wrapText="1"/>
      <protection locked="0"/>
    </xf>
    <xf numFmtId="0" fontId="2" fillId="13" borderId="17" xfId="2" applyFont="1" applyFill="1" applyBorder="1" applyAlignment="1" applyProtection="1">
      <alignment horizontal="justify" vertical="center" wrapText="1"/>
      <protection locked="0"/>
    </xf>
    <xf numFmtId="0" fontId="2" fillId="13" borderId="3" xfId="2" applyFont="1" applyFill="1" applyBorder="1" applyAlignment="1" applyProtection="1">
      <alignment horizontal="right" vertical="center" wrapText="1"/>
      <protection locked="0"/>
    </xf>
    <xf numFmtId="0" fontId="2" fillId="14" borderId="2" xfId="2" applyFont="1" applyFill="1" applyBorder="1" applyAlignment="1" applyProtection="1">
      <alignment horizontal="center" vertical="center" wrapText="1"/>
      <protection locked="0"/>
    </xf>
    <xf numFmtId="0" fontId="2" fillId="14" borderId="4" xfId="2" applyFont="1" applyFill="1" applyBorder="1" applyAlignment="1" applyProtection="1">
      <alignment horizontal="center" vertical="center" wrapText="1"/>
      <protection locked="0"/>
    </xf>
    <xf numFmtId="0" fontId="2" fillId="14" borderId="18" xfId="2" applyFont="1" applyFill="1" applyBorder="1" applyAlignment="1" applyProtection="1">
      <alignment horizontal="center" vertical="center" wrapText="1"/>
      <protection locked="0"/>
    </xf>
    <xf numFmtId="0" fontId="2" fillId="14" borderId="1" xfId="2" applyFont="1" applyFill="1" applyBorder="1" applyAlignment="1" applyProtection="1">
      <alignment horizontal="center" vertical="center" wrapText="1"/>
      <protection locked="0"/>
    </xf>
    <xf numFmtId="0" fontId="2" fillId="14" borderId="5" xfId="2" applyFont="1" applyFill="1" applyBorder="1" applyAlignment="1" applyProtection="1">
      <alignment horizontal="center" vertical="center" wrapText="1"/>
      <protection locked="0"/>
    </xf>
    <xf numFmtId="0" fontId="2" fillId="14" borderId="6" xfId="2" applyFont="1" applyFill="1" applyBorder="1" applyAlignment="1" applyProtection="1">
      <alignment horizontal="center" vertical="center" wrapText="1"/>
      <protection locked="0"/>
    </xf>
    <xf numFmtId="0" fontId="2" fillId="14" borderId="7" xfId="2" applyFont="1" applyFill="1" applyBorder="1" applyAlignment="1" applyProtection="1">
      <alignment horizontal="center" vertical="center" wrapText="1"/>
      <protection locked="0"/>
    </xf>
    <xf numFmtId="0" fontId="18" fillId="0" borderId="2" xfId="2" applyFont="1" applyBorder="1" applyAlignment="1" applyProtection="1">
      <alignment horizontal="left" vertical="center" wrapText="1"/>
      <protection locked="0"/>
    </xf>
    <xf numFmtId="0" fontId="2" fillId="13" borderId="0" xfId="2" applyFont="1" applyFill="1" applyAlignment="1" applyProtection="1">
      <alignment horizontal="right" vertical="center" wrapText="1"/>
      <protection locked="0"/>
    </xf>
    <xf numFmtId="0" fontId="2" fillId="13" borderId="9" xfId="2" applyFont="1" applyFill="1" applyBorder="1" applyAlignment="1" applyProtection="1">
      <alignment horizontal="right" vertical="center" wrapText="1"/>
      <protection locked="0"/>
    </xf>
    <xf numFmtId="14" fontId="2" fillId="13" borderId="2" xfId="2" applyNumberFormat="1" applyFont="1" applyFill="1" applyBorder="1" applyAlignment="1" applyProtection="1">
      <alignment horizontal="center" vertical="center" wrapText="1"/>
      <protection locked="0"/>
    </xf>
    <xf numFmtId="0" fontId="2" fillId="13" borderId="2" xfId="2" applyFont="1" applyFill="1" applyBorder="1" applyAlignment="1" applyProtection="1">
      <alignment horizontal="center" vertical="center" wrapText="1"/>
      <protection locked="0"/>
    </xf>
    <xf numFmtId="0" fontId="2" fillId="13" borderId="5" xfId="2" applyFont="1" applyFill="1" applyBorder="1" applyAlignment="1" applyProtection="1">
      <alignment horizontal="center" vertical="center" wrapText="1"/>
      <protection locked="0"/>
    </xf>
    <xf numFmtId="0" fontId="2" fillId="13" borderId="7" xfId="2" applyFont="1" applyFill="1" applyBorder="1" applyAlignment="1" applyProtection="1">
      <alignment horizontal="center" vertical="center" wrapText="1"/>
      <protection locked="0"/>
    </xf>
    <xf numFmtId="0" fontId="2" fillId="13" borderId="6" xfId="2" applyFont="1" applyFill="1" applyBorder="1" applyAlignment="1" applyProtection="1">
      <alignment horizontal="center" vertical="center" wrapText="1"/>
      <protection locked="0"/>
    </xf>
    <xf numFmtId="0" fontId="2" fillId="15" borderId="2" xfId="2" applyFont="1" applyFill="1" applyBorder="1" applyAlignment="1" applyProtection="1">
      <alignment horizontal="center" vertical="center" wrapText="1"/>
      <protection locked="0"/>
    </xf>
    <xf numFmtId="0" fontId="16" fillId="16" borderId="2" xfId="2" applyFont="1" applyFill="1" applyBorder="1" applyAlignment="1" applyProtection="1">
      <alignment horizontal="center" vertical="center" wrapText="1"/>
      <protection locked="0"/>
    </xf>
    <xf numFmtId="0" fontId="20" fillId="0" borderId="2" xfId="2" applyFont="1" applyBorder="1" applyAlignment="1" applyProtection="1">
      <alignment horizontal="center" vertical="center" wrapText="1"/>
      <protection locked="0"/>
    </xf>
    <xf numFmtId="0" fontId="2" fillId="15" borderId="4" xfId="2" applyFont="1" applyFill="1" applyBorder="1" applyAlignment="1" applyProtection="1">
      <alignment horizontal="center" vertical="center" wrapText="1"/>
      <protection locked="0"/>
    </xf>
    <xf numFmtId="0" fontId="2" fillId="15" borderId="1" xfId="2" applyFont="1" applyFill="1" applyBorder="1" applyAlignment="1" applyProtection="1">
      <alignment horizontal="center" vertical="center" wrapText="1"/>
      <protection locked="0"/>
    </xf>
    <xf numFmtId="0" fontId="16" fillId="15" borderId="4" xfId="2" applyFont="1" applyFill="1" applyBorder="1" applyAlignment="1" applyProtection="1">
      <alignment horizontal="center" vertical="center" wrapText="1"/>
      <protection locked="0"/>
    </xf>
    <xf numFmtId="0" fontId="16" fillId="15" borderId="1" xfId="2" applyFont="1" applyFill="1" applyBorder="1" applyAlignment="1" applyProtection="1">
      <alignment horizontal="center" vertical="center" wrapText="1"/>
      <protection locked="0"/>
    </xf>
    <xf numFmtId="0" fontId="14" fillId="13" borderId="4" xfId="2" applyFont="1" applyFill="1" applyBorder="1" applyAlignment="1" applyProtection="1">
      <alignment horizontal="justify" vertical="center" wrapText="1"/>
      <protection locked="0"/>
    </xf>
    <xf numFmtId="0" fontId="14" fillId="13" borderId="1" xfId="2" applyFont="1" applyFill="1" applyBorder="1" applyAlignment="1" applyProtection="1">
      <alignment horizontal="justify" vertical="center" wrapText="1"/>
      <protection locked="0"/>
    </xf>
    <xf numFmtId="0" fontId="14" fillId="13" borderId="18" xfId="2" applyFont="1" applyFill="1" applyBorder="1" applyAlignment="1" applyProtection="1">
      <alignment horizontal="justify" vertical="center" wrapText="1"/>
      <protection locked="0"/>
    </xf>
    <xf numFmtId="0" fontId="2" fillId="13" borderId="8" xfId="2" applyFont="1" applyFill="1" applyBorder="1" applyAlignment="1" applyProtection="1">
      <alignment horizontal="right" vertical="center" wrapText="1"/>
      <protection locked="0"/>
    </xf>
    <xf numFmtId="0" fontId="2" fillId="13" borderId="28" xfId="2" applyFont="1" applyFill="1" applyBorder="1" applyAlignment="1" applyProtection="1">
      <alignment vertical="center" wrapText="1"/>
      <protection locked="0"/>
    </xf>
    <xf numFmtId="0" fontId="2" fillId="13" borderId="24" xfId="2" applyFont="1" applyFill="1" applyBorder="1" applyAlignment="1" applyProtection="1">
      <alignment vertical="center" wrapText="1"/>
      <protection locked="0"/>
    </xf>
    <xf numFmtId="0" fontId="11" fillId="13" borderId="12" xfId="2" applyFont="1" applyFill="1" applyBorder="1" applyAlignment="1" applyProtection="1">
      <alignment horizontal="center"/>
      <protection locked="0"/>
    </xf>
    <xf numFmtId="0" fontId="11" fillId="13" borderId="13" xfId="2" applyFont="1" applyFill="1" applyBorder="1" applyAlignment="1" applyProtection="1">
      <alignment horizontal="center"/>
      <protection locked="0"/>
    </xf>
    <xf numFmtId="0" fontId="11" fillId="13" borderId="8" xfId="2" applyFont="1" applyFill="1" applyBorder="1" applyAlignment="1" applyProtection="1">
      <alignment horizontal="center"/>
      <protection locked="0"/>
    </xf>
    <xf numFmtId="0" fontId="11" fillId="13" borderId="9" xfId="2" applyFont="1" applyFill="1" applyBorder="1" applyAlignment="1" applyProtection="1">
      <alignment horizontal="center"/>
      <protection locked="0"/>
    </xf>
    <xf numFmtId="0" fontId="11" fillId="13" borderId="10" xfId="2" applyFont="1" applyFill="1" applyBorder="1" applyAlignment="1" applyProtection="1">
      <alignment horizontal="center"/>
      <protection locked="0"/>
    </xf>
    <xf numFmtId="0" fontId="11" fillId="13" borderId="11" xfId="2" applyFont="1" applyFill="1" applyBorder="1" applyAlignment="1" applyProtection="1">
      <alignment horizontal="center"/>
      <protection locked="0"/>
    </xf>
    <xf numFmtId="0" fontId="9" fillId="13" borderId="12" xfId="2" applyFont="1" applyFill="1" applyBorder="1" applyAlignment="1" applyProtection="1">
      <alignment horizontal="center" vertical="center" wrapText="1"/>
      <protection locked="0"/>
    </xf>
    <xf numFmtId="0" fontId="9" fillId="13" borderId="14" xfId="2" applyFont="1" applyFill="1" applyBorder="1" applyAlignment="1" applyProtection="1">
      <alignment horizontal="center" vertical="center" wrapText="1"/>
      <protection locked="0"/>
    </xf>
    <xf numFmtId="0" fontId="9" fillId="13" borderId="13" xfId="2" applyFont="1" applyFill="1" applyBorder="1" applyAlignment="1" applyProtection="1">
      <alignment horizontal="center" vertical="center" wrapText="1"/>
      <protection locked="0"/>
    </xf>
    <xf numFmtId="0" fontId="9" fillId="13" borderId="8" xfId="2" applyFont="1" applyFill="1" applyBorder="1" applyAlignment="1" applyProtection="1">
      <alignment horizontal="center" vertical="center" wrapText="1"/>
      <protection locked="0"/>
    </xf>
    <xf numFmtId="0" fontId="9" fillId="13" borderId="0" xfId="2" applyFont="1" applyFill="1" applyAlignment="1" applyProtection="1">
      <alignment horizontal="center" vertical="center" wrapText="1"/>
      <protection locked="0"/>
    </xf>
    <xf numFmtId="0" fontId="9" fillId="13" borderId="9" xfId="2" applyFont="1" applyFill="1" applyBorder="1" applyAlignment="1" applyProtection="1">
      <alignment horizontal="center" vertical="center" wrapText="1"/>
      <protection locked="0"/>
    </xf>
    <xf numFmtId="0" fontId="9" fillId="13" borderId="10" xfId="2" applyFont="1" applyFill="1" applyBorder="1" applyAlignment="1" applyProtection="1">
      <alignment horizontal="center" vertical="center" wrapText="1"/>
      <protection locked="0"/>
    </xf>
    <xf numFmtId="0" fontId="9" fillId="13" borderId="3" xfId="2" applyFont="1" applyFill="1" applyBorder="1" applyAlignment="1" applyProtection="1">
      <alignment horizontal="center" vertical="center" wrapText="1"/>
      <protection locked="0"/>
    </xf>
    <xf numFmtId="0" fontId="9" fillId="13" borderId="11" xfId="2" applyFont="1" applyFill="1" applyBorder="1" applyAlignment="1" applyProtection="1">
      <alignment horizontal="center" vertical="center" wrapText="1"/>
      <protection locked="0"/>
    </xf>
    <xf numFmtId="0" fontId="5" fillId="0" borderId="2" xfId="0" applyFont="1" applyBorder="1" applyAlignment="1">
      <alignment vertical="center" wrapText="1"/>
    </xf>
    <xf numFmtId="0" fontId="2" fillId="0" borderId="2" xfId="0" applyFont="1" applyBorder="1" applyAlignment="1">
      <alignment vertical="center" wrapText="1"/>
    </xf>
    <xf numFmtId="0" fontId="5" fillId="2" borderId="2" xfId="0" applyFont="1" applyFill="1" applyBorder="1" applyAlignment="1">
      <alignment horizontal="center"/>
    </xf>
    <xf numFmtId="0" fontId="2" fillId="0" borderId="2" xfId="0" applyFont="1" applyBorder="1" applyAlignment="1">
      <alignment horizontal="justify"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5" fillId="0" borderId="2" xfId="0" applyFont="1" applyBorder="1" applyAlignment="1">
      <alignment horizontal="justify" vertical="center" wrapText="1"/>
    </xf>
    <xf numFmtId="0" fontId="2" fillId="3" borderId="2" xfId="0" applyFont="1" applyFill="1" applyBorder="1" applyAlignment="1">
      <alignment horizontal="center" vertical="center"/>
    </xf>
    <xf numFmtId="0" fontId="0" fillId="3" borderId="2" xfId="0" applyFill="1" applyBorder="1" applyAlignment="1">
      <alignment horizontal="center" vertical="center"/>
    </xf>
    <xf numFmtId="0" fontId="2"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2" fillId="8" borderId="2" xfId="0" applyFont="1" applyFill="1" applyBorder="1" applyAlignment="1">
      <alignment horizontal="left" vertical="center" wrapText="1"/>
    </xf>
    <xf numFmtId="0" fontId="2" fillId="3" borderId="4" xfId="0" applyFont="1" applyFill="1" applyBorder="1" applyAlignment="1">
      <alignment horizontal="center" vertical="center"/>
    </xf>
    <xf numFmtId="0" fontId="0" fillId="3" borderId="4" xfId="0" applyFill="1" applyBorder="1" applyAlignment="1">
      <alignment horizontal="center" vertical="center"/>
    </xf>
    <xf numFmtId="0" fontId="2" fillId="0" borderId="2" xfId="0" applyFont="1" applyBorder="1" applyAlignment="1">
      <alignment horizontal="left" vertical="center" wrapText="1"/>
    </xf>
    <xf numFmtId="0" fontId="10" fillId="0" borderId="0" xfId="2" applyFont="1" applyAlignment="1">
      <alignment horizontal="center"/>
    </xf>
    <xf numFmtId="0" fontId="1" fillId="0" borderId="0" xfId="2" applyAlignment="1">
      <alignment horizontal="center" vertical="center"/>
    </xf>
    <xf numFmtId="0" fontId="10" fillId="0" borderId="0" xfId="2" applyFont="1" applyAlignment="1">
      <alignment horizontal="center" vertical="center"/>
    </xf>
  </cellXfs>
  <cellStyles count="5">
    <cellStyle name="Normal" xfId="0" builtinId="0"/>
    <cellStyle name="Normal 2" xfId="2" xr:uid="{00000000-0005-0000-0000-000001000000}"/>
    <cellStyle name="Normal 2 2" xfId="4" xr:uid="{00000000-0005-0000-0000-000002000000}"/>
    <cellStyle name="Porcentaje" xfId="1" builtinId="5"/>
    <cellStyle name="Porcentaje 2" xfId="3" xr:uid="{00000000-0005-0000-0000-000004000000}"/>
  </cellStyles>
  <dxfs count="10">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rgb="FF9C0006"/>
      </font>
      <fill>
        <patternFill>
          <bgColor rgb="FFFFC7CE"/>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702567</xdr:colOff>
      <xdr:row>0</xdr:row>
      <xdr:rowOff>166034</xdr:rowOff>
    </xdr:from>
    <xdr:to>
      <xdr:col>1</xdr:col>
      <xdr:colOff>1233352</xdr:colOff>
      <xdr:row>3</xdr:row>
      <xdr:rowOff>223184</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567" y="166034"/>
          <a:ext cx="1554723"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3838</xdr:colOff>
      <xdr:row>1</xdr:row>
      <xdr:rowOff>81040</xdr:rowOff>
    </xdr:from>
    <xdr:ext cx="1452927" cy="864375"/>
    <xdr:pic>
      <xdr:nvPicPr>
        <xdr:cNvPr id="2" name="Imagen 1" descr="escudo-alc">
          <a:extLst>
            <a:ext uri="{FF2B5EF4-FFF2-40B4-BE49-F238E27FC236}">
              <a16:creationId xmlns:a16="http://schemas.microsoft.com/office/drawing/2014/main" id="{7DDF2C0D-D2D2-447C-BFB4-4F2DD0D4C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88" y="147715"/>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jarodriguezb2_sdis_gov_co/Documents/17.%20JULIO_2025/OBLIGACION_3_RIESGOS/20250630_riesgos_gestion_ce_2monitore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arodriguezb2\AppData\Local\Temp\c528f371-3d93-4442-a3c9-1655a0cee55e_Evaluacio&#769;n%20de%20controles%202025%20(2).zip.55e\Evaluacio&#9568;&#252;n%20de%20controles%202025\Gestio&#9568;&#252;n\20250330_riesgos_gestion_ce_1monitoreo_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Mapa y plan de tratamiento"/>
      <sheetName val="2. Evaluación de controles"/>
      <sheetName val="Anexos"/>
      <sheetName val="Criterios"/>
    </sheetNames>
    <sheetDataSet>
      <sheetData sheetId="0"/>
      <sheetData sheetId="1"/>
      <sheetData sheetId="2"/>
      <sheetData sheetId="3">
        <row r="3">
          <cell r="B3" t="str">
            <v>Preventivo</v>
          </cell>
          <cell r="C3">
            <v>0.25</v>
          </cell>
        </row>
        <row r="4">
          <cell r="B4" t="str">
            <v>Detectivo</v>
          </cell>
          <cell r="C4">
            <v>0.15</v>
          </cell>
        </row>
        <row r="5">
          <cell r="B5" t="str">
            <v>Correctivo</v>
          </cell>
          <cell r="C5">
            <v>0.1</v>
          </cell>
        </row>
        <row r="6">
          <cell r="B6" t="str">
            <v>No aplica</v>
          </cell>
        </row>
        <row r="7">
          <cell r="B7" t="str">
            <v>Automático</v>
          </cell>
          <cell r="C7">
            <v>0.25</v>
          </cell>
        </row>
        <row r="8">
          <cell r="B8" t="str">
            <v>Manual</v>
          </cell>
          <cell r="C8">
            <v>0.15</v>
          </cell>
        </row>
        <row r="9">
          <cell r="B9" t="str">
            <v>No aplica</v>
          </cell>
          <cell r="C9"/>
        </row>
        <row r="20">
          <cell r="A20" t="str">
            <v>Muy baja</v>
          </cell>
          <cell r="B20">
            <v>0.2</v>
          </cell>
        </row>
        <row r="21">
          <cell r="A21" t="str">
            <v>Baja</v>
          </cell>
          <cell r="B21">
            <v>0.4</v>
          </cell>
        </row>
        <row r="22">
          <cell r="A22" t="str">
            <v>Media</v>
          </cell>
          <cell r="B22">
            <v>0.6</v>
          </cell>
        </row>
        <row r="23">
          <cell r="A23" t="str">
            <v>Alta</v>
          </cell>
          <cell r="B23">
            <v>0.8</v>
          </cell>
        </row>
        <row r="24">
          <cell r="A24" t="str">
            <v>Muy alta</v>
          </cell>
          <cell r="B24">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Mapa y plan de tratamiento"/>
      <sheetName val="2. Evaluación de controles"/>
      <sheetName val="Anexos"/>
      <sheetName val="Criterios"/>
    </sheetNames>
    <sheetDataSet>
      <sheetData sheetId="0" refreshError="1"/>
      <sheetData sheetId="1" refreshError="1"/>
      <sheetData sheetId="2" refreshError="1"/>
      <sheetData sheetId="3" refreshError="1">
        <row r="20">
          <cell r="A20" t="str">
            <v>Muy baja</v>
          </cell>
          <cell r="B20">
            <v>0.2</v>
          </cell>
        </row>
        <row r="21">
          <cell r="A21" t="str">
            <v>Baja</v>
          </cell>
          <cell r="B21">
            <v>0.4</v>
          </cell>
        </row>
        <row r="22">
          <cell r="A22" t="str">
            <v>Media</v>
          </cell>
          <cell r="B22">
            <v>0.6</v>
          </cell>
        </row>
        <row r="23">
          <cell r="A23" t="str">
            <v>Alta</v>
          </cell>
          <cell r="B23">
            <v>0.8</v>
          </cell>
        </row>
        <row r="24">
          <cell r="A24" t="str">
            <v>Muy alta</v>
          </cell>
          <cell r="B24">
            <v>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4"/>
  <sheetViews>
    <sheetView tabSelected="1" view="pageBreakPreview" zoomScale="40" zoomScaleNormal="25" zoomScaleSheetLayoutView="40" zoomScalePageLayoutView="51" workbookViewId="0">
      <selection sqref="A1:B4"/>
    </sheetView>
  </sheetViews>
  <sheetFormatPr baseColWidth="10" defaultColWidth="11.42578125" defaultRowHeight="12.75" x14ac:dyDescent="0.2"/>
  <cols>
    <col min="1" max="1" width="15.28515625" style="17" customWidth="1"/>
    <col min="2" max="2" width="28" style="17" bestFit="1" customWidth="1"/>
    <col min="3" max="3" width="27.140625" style="17" customWidth="1"/>
    <col min="4" max="4" width="15.28515625" style="17" customWidth="1"/>
    <col min="5" max="5" width="9.7109375" style="17" customWidth="1"/>
    <col min="6" max="6" width="30.7109375" style="17" customWidth="1"/>
    <col min="7" max="7" width="47" style="17" customWidth="1"/>
    <col min="8" max="8" width="30.7109375" style="17" customWidth="1"/>
    <col min="9" max="9" width="18.85546875" style="17" customWidth="1"/>
    <col min="10" max="10" width="16.28515625" style="17" customWidth="1"/>
    <col min="11" max="11" width="10" style="17" customWidth="1"/>
    <col min="12" max="12" width="10.85546875" style="17" bestFit="1" customWidth="1"/>
    <col min="13" max="13" width="75.28515625" style="17" customWidth="1"/>
    <col min="14" max="15" width="10.85546875" style="17" customWidth="1"/>
    <col min="16" max="16" width="16.28515625" style="17" customWidth="1"/>
    <col min="17" max="17" width="10" style="17" customWidth="1"/>
    <col min="18" max="18" width="11.85546875" style="17" customWidth="1"/>
    <col min="19" max="19" width="11.7109375" style="17" customWidth="1"/>
    <col min="20" max="20" width="75.28515625" style="17" customWidth="1"/>
    <col min="21" max="21" width="14.85546875" style="17" customWidth="1"/>
    <col min="22" max="22" width="28.42578125" style="17" customWidth="1"/>
    <col min="23" max="23" width="9.42578125" style="17" customWidth="1"/>
    <col min="24" max="24" width="16.85546875" style="17" customWidth="1"/>
    <col min="25" max="25" width="14.85546875" style="17" customWidth="1"/>
    <col min="26" max="26" width="10.85546875" style="17" bestFit="1" customWidth="1"/>
    <col min="27" max="27" width="12.42578125" style="17" customWidth="1"/>
    <col min="28" max="28" width="39.28515625" style="17" customWidth="1"/>
    <col min="29" max="29" width="15.5703125" style="17" customWidth="1"/>
    <col min="30" max="30" width="34.7109375" style="17" customWidth="1"/>
    <col min="31" max="31" width="12.7109375" style="17" customWidth="1"/>
    <col min="32" max="32" width="13.7109375" style="17" customWidth="1"/>
    <col min="33" max="33" width="12.5703125" style="17" customWidth="1"/>
    <col min="34" max="34" width="49.7109375" style="17" customWidth="1"/>
    <col min="35" max="35" width="15" style="17" customWidth="1"/>
    <col min="36" max="36" width="34.7109375" style="17" customWidth="1"/>
    <col min="37" max="37" width="11" style="17" customWidth="1"/>
    <col min="38" max="38" width="12.85546875" style="17" customWidth="1"/>
    <col min="39" max="39" width="13.140625" style="17" customWidth="1"/>
    <col min="40" max="40" width="49.7109375" style="17" customWidth="1"/>
    <col min="41" max="41" width="15.140625" style="17" customWidth="1"/>
    <col min="42" max="42" width="34.7109375" style="17" customWidth="1"/>
    <col min="43" max="43" width="10.5703125" style="17" customWidth="1"/>
    <col min="44" max="44" width="13.140625" style="17" customWidth="1"/>
    <col min="45" max="45" width="12.5703125" style="17" customWidth="1"/>
    <col min="46" max="46" width="44.85546875" style="17" customWidth="1"/>
    <col min="47" max="47" width="16.42578125" style="17" customWidth="1"/>
    <col min="48" max="48" width="34.7109375" style="17" customWidth="1"/>
    <col min="49" max="49" width="2.42578125" style="17" customWidth="1"/>
    <col min="50" max="52" width="11.42578125" style="17" customWidth="1"/>
    <col min="53" max="16384" width="11.42578125" style="17"/>
  </cols>
  <sheetData>
    <row r="1" spans="1:53" ht="21" customHeight="1" x14ac:dyDescent="0.2">
      <c r="A1" s="139"/>
      <c r="B1" s="139"/>
      <c r="C1" s="143" t="s">
        <v>139</v>
      </c>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5"/>
      <c r="AU1" s="56" t="s">
        <v>34</v>
      </c>
      <c r="AV1" s="54" t="s">
        <v>132</v>
      </c>
      <c r="AW1" s="35"/>
      <c r="AX1" s="18"/>
      <c r="AY1" s="18"/>
      <c r="AZ1" s="18"/>
      <c r="BA1" s="18"/>
    </row>
    <row r="2" spans="1:53" ht="21" customHeight="1" x14ac:dyDescent="0.2">
      <c r="A2" s="139"/>
      <c r="B2" s="139"/>
      <c r="C2" s="146"/>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8"/>
      <c r="AU2" s="56" t="s">
        <v>35</v>
      </c>
      <c r="AV2" s="54">
        <v>4</v>
      </c>
      <c r="AW2" s="35"/>
      <c r="AX2" s="18"/>
      <c r="AY2" s="18"/>
      <c r="AZ2" s="18"/>
      <c r="BA2" s="18"/>
    </row>
    <row r="3" spans="1:53" ht="21" customHeight="1" x14ac:dyDescent="0.2">
      <c r="A3" s="139"/>
      <c r="B3" s="139"/>
      <c r="C3" s="146"/>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8"/>
      <c r="AU3" s="56" t="s">
        <v>36</v>
      </c>
      <c r="AV3" s="54" t="s">
        <v>203</v>
      </c>
      <c r="AW3" s="35"/>
      <c r="AX3" s="18"/>
      <c r="AY3" s="18"/>
      <c r="AZ3" s="18"/>
      <c r="BA3" s="18"/>
    </row>
    <row r="4" spans="1:53" ht="21" customHeight="1" x14ac:dyDescent="0.2">
      <c r="A4" s="139"/>
      <c r="B4" s="139"/>
      <c r="C4" s="149"/>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1"/>
      <c r="AU4" s="56" t="s">
        <v>37</v>
      </c>
      <c r="AV4" s="54" t="s">
        <v>195</v>
      </c>
      <c r="AW4" s="35"/>
      <c r="AX4" s="18"/>
      <c r="AY4" s="18"/>
      <c r="AZ4" s="18"/>
      <c r="BA4" s="18"/>
    </row>
    <row r="5" spans="1:53" x14ac:dyDescent="0.2">
      <c r="A5" s="153"/>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62" t="s">
        <v>201</v>
      </c>
      <c r="AW5" s="35"/>
      <c r="AX5" s="18"/>
      <c r="AY5" s="18"/>
      <c r="AZ5" s="18"/>
      <c r="BA5" s="18"/>
    </row>
    <row r="6" spans="1:53" x14ac:dyDescent="0.2">
      <c r="A6" s="157" t="s">
        <v>60</v>
      </c>
      <c r="B6" s="157"/>
      <c r="C6" s="29" t="s">
        <v>61</v>
      </c>
      <c r="D6" s="28"/>
      <c r="E6" s="28"/>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35"/>
      <c r="AX6" s="18"/>
      <c r="AY6" s="18"/>
      <c r="AZ6" s="18"/>
      <c r="BA6" s="18"/>
    </row>
    <row r="7" spans="1:53" x14ac:dyDescent="0.2">
      <c r="A7" s="63"/>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35"/>
      <c r="AX7" s="18"/>
      <c r="AY7" s="18"/>
      <c r="AZ7" s="18"/>
      <c r="BA7" s="18"/>
    </row>
    <row r="8" spans="1:53" ht="26.25" customHeight="1" x14ac:dyDescent="0.2">
      <c r="A8" s="154" t="s">
        <v>40</v>
      </c>
      <c r="B8" s="155"/>
      <c r="C8" s="155"/>
      <c r="D8" s="155"/>
      <c r="E8" s="155"/>
      <c r="F8" s="155"/>
      <c r="G8" s="155"/>
      <c r="H8" s="155"/>
      <c r="I8" s="155"/>
      <c r="J8" s="155"/>
      <c r="K8" s="155"/>
      <c r="L8" s="156"/>
      <c r="M8" s="163" t="s">
        <v>52</v>
      </c>
      <c r="N8" s="164"/>
      <c r="O8" s="164"/>
      <c r="P8" s="164"/>
      <c r="Q8" s="164"/>
      <c r="R8" s="164"/>
      <c r="S8" s="164"/>
      <c r="T8" s="164"/>
      <c r="U8" s="164"/>
      <c r="V8" s="164"/>
      <c r="W8" s="164"/>
      <c r="X8" s="164"/>
      <c r="Y8" s="165"/>
      <c r="Z8" s="170" t="s">
        <v>41</v>
      </c>
      <c r="AA8" s="170"/>
      <c r="AB8" s="170"/>
      <c r="AC8" s="170"/>
      <c r="AD8" s="170"/>
      <c r="AE8" s="170"/>
      <c r="AF8" s="170"/>
      <c r="AG8" s="170"/>
      <c r="AH8" s="170"/>
      <c r="AI8" s="170"/>
      <c r="AJ8" s="170"/>
      <c r="AK8" s="170"/>
      <c r="AL8" s="170"/>
      <c r="AM8" s="170"/>
      <c r="AN8" s="170"/>
      <c r="AO8" s="170"/>
      <c r="AP8" s="170"/>
      <c r="AQ8" s="170"/>
      <c r="AR8" s="170"/>
      <c r="AS8" s="170"/>
      <c r="AT8" s="170"/>
      <c r="AU8" s="170"/>
      <c r="AV8" s="170"/>
      <c r="AW8" s="36"/>
    </row>
    <row r="9" spans="1:53" s="19" customFormat="1" ht="46.5" customHeight="1" x14ac:dyDescent="0.2">
      <c r="A9" s="137" t="s">
        <v>6</v>
      </c>
      <c r="B9" s="137" t="s">
        <v>8</v>
      </c>
      <c r="C9" s="137" t="s">
        <v>64</v>
      </c>
      <c r="D9" s="137" t="s">
        <v>5</v>
      </c>
      <c r="E9" s="137" t="s">
        <v>7</v>
      </c>
      <c r="F9" s="137" t="s">
        <v>202</v>
      </c>
      <c r="G9" s="138" t="s">
        <v>9</v>
      </c>
      <c r="H9" s="138" t="s">
        <v>107</v>
      </c>
      <c r="I9" s="141" t="s">
        <v>10</v>
      </c>
      <c r="J9" s="161" t="s">
        <v>17</v>
      </c>
      <c r="K9" s="162"/>
      <c r="L9" s="162"/>
      <c r="M9" s="142" t="s">
        <v>23</v>
      </c>
      <c r="N9" s="142" t="s">
        <v>26</v>
      </c>
      <c r="O9" s="142" t="s">
        <v>99</v>
      </c>
      <c r="P9" s="152" t="s">
        <v>27</v>
      </c>
      <c r="Q9" s="152"/>
      <c r="R9" s="152"/>
      <c r="S9" s="169" t="s">
        <v>53</v>
      </c>
      <c r="T9" s="166" t="s">
        <v>29</v>
      </c>
      <c r="U9" s="167"/>
      <c r="V9" s="167"/>
      <c r="W9" s="167"/>
      <c r="X9" s="167"/>
      <c r="Y9" s="168"/>
      <c r="Z9" s="158" t="s">
        <v>199</v>
      </c>
      <c r="AA9" s="159"/>
      <c r="AB9" s="159"/>
      <c r="AC9" s="159"/>
      <c r="AD9" s="160"/>
      <c r="AE9" s="158" t="s">
        <v>200</v>
      </c>
      <c r="AF9" s="159"/>
      <c r="AG9" s="159"/>
      <c r="AH9" s="159"/>
      <c r="AI9" s="159"/>
      <c r="AJ9" s="160"/>
      <c r="AK9" s="158" t="s">
        <v>198</v>
      </c>
      <c r="AL9" s="159"/>
      <c r="AM9" s="159"/>
      <c r="AN9" s="159"/>
      <c r="AO9" s="159"/>
      <c r="AP9" s="160"/>
      <c r="AQ9" s="158" t="s">
        <v>59</v>
      </c>
      <c r="AR9" s="159"/>
      <c r="AS9" s="159"/>
      <c r="AT9" s="159"/>
      <c r="AU9" s="159"/>
      <c r="AV9" s="160"/>
      <c r="AW9" s="37"/>
    </row>
    <row r="10" spans="1:53" ht="46.5" customHeight="1" x14ac:dyDescent="0.2">
      <c r="A10" s="138"/>
      <c r="B10" s="138"/>
      <c r="C10" s="138"/>
      <c r="D10" s="138"/>
      <c r="E10" s="138"/>
      <c r="F10" s="138"/>
      <c r="G10" s="140"/>
      <c r="H10" s="140"/>
      <c r="I10" s="142"/>
      <c r="J10" s="30" t="s">
        <v>15</v>
      </c>
      <c r="K10" s="30" t="s">
        <v>16</v>
      </c>
      <c r="L10" s="30" t="s">
        <v>22</v>
      </c>
      <c r="M10" s="142"/>
      <c r="N10" s="142"/>
      <c r="O10" s="142"/>
      <c r="P10" s="30" t="s">
        <v>15</v>
      </c>
      <c r="Q10" s="30" t="s">
        <v>16</v>
      </c>
      <c r="R10" s="30" t="s">
        <v>22</v>
      </c>
      <c r="S10" s="141"/>
      <c r="T10" s="30" t="s">
        <v>28</v>
      </c>
      <c r="U10" s="30" t="s">
        <v>30</v>
      </c>
      <c r="V10" s="30" t="s">
        <v>43</v>
      </c>
      <c r="W10" s="16" t="s">
        <v>42</v>
      </c>
      <c r="X10" s="30" t="s">
        <v>38</v>
      </c>
      <c r="Y10" s="30" t="s">
        <v>39</v>
      </c>
      <c r="Z10" s="1" t="s">
        <v>33</v>
      </c>
      <c r="AA10" s="1" t="s">
        <v>98</v>
      </c>
      <c r="AB10" s="1" t="s">
        <v>58</v>
      </c>
      <c r="AC10" s="1" t="s">
        <v>31</v>
      </c>
      <c r="AD10" s="24" t="s">
        <v>130</v>
      </c>
      <c r="AE10" s="1" t="s">
        <v>33</v>
      </c>
      <c r="AF10" s="1" t="s">
        <v>98</v>
      </c>
      <c r="AG10" s="1" t="s">
        <v>129</v>
      </c>
      <c r="AH10" s="1" t="s">
        <v>58</v>
      </c>
      <c r="AI10" s="1" t="s">
        <v>31</v>
      </c>
      <c r="AJ10" s="24" t="s">
        <v>130</v>
      </c>
      <c r="AK10" s="1" t="s">
        <v>33</v>
      </c>
      <c r="AL10" s="1" t="s">
        <v>98</v>
      </c>
      <c r="AM10" s="1" t="s">
        <v>129</v>
      </c>
      <c r="AN10" s="1" t="s">
        <v>58</v>
      </c>
      <c r="AO10" s="1" t="s">
        <v>31</v>
      </c>
      <c r="AP10" s="24" t="s">
        <v>130</v>
      </c>
      <c r="AQ10" s="1" t="s">
        <v>33</v>
      </c>
      <c r="AR10" s="1" t="s">
        <v>98</v>
      </c>
      <c r="AS10" s="1" t="s">
        <v>129</v>
      </c>
      <c r="AT10" s="1" t="s">
        <v>58</v>
      </c>
      <c r="AU10" s="1" t="s">
        <v>31</v>
      </c>
      <c r="AV10" s="24" t="s">
        <v>130</v>
      </c>
    </row>
    <row r="11" spans="1:53" s="22" customFormat="1" ht="270.75" customHeight="1" x14ac:dyDescent="0.2">
      <c r="A11" s="123" t="s">
        <v>204</v>
      </c>
      <c r="B11" s="123" t="s">
        <v>265</v>
      </c>
      <c r="C11" s="66" t="s">
        <v>205</v>
      </c>
      <c r="D11" s="65" t="s">
        <v>259</v>
      </c>
      <c r="E11" s="65" t="s">
        <v>206</v>
      </c>
      <c r="F11" s="66" t="s">
        <v>207</v>
      </c>
      <c r="G11" s="66" t="s">
        <v>208</v>
      </c>
      <c r="H11" s="65" t="s">
        <v>88</v>
      </c>
      <c r="I11" s="67" t="s">
        <v>75</v>
      </c>
      <c r="J11" s="34" t="s">
        <v>120</v>
      </c>
      <c r="K11" s="34" t="s">
        <v>125</v>
      </c>
      <c r="L11" s="44" t="str">
        <f>VLOOKUP(J11,Anexos!$B$37:$G$43,(HLOOKUP(K11,Anexos!$C$37:$G$38,2,0)),0)</f>
        <v>Moderado</v>
      </c>
      <c r="M11" s="66" t="s">
        <v>214</v>
      </c>
      <c r="N11" s="6" t="s">
        <v>24</v>
      </c>
      <c r="O11" s="6" t="s">
        <v>101</v>
      </c>
      <c r="P11" s="7" t="s">
        <v>119</v>
      </c>
      <c r="Q11" s="34" t="s">
        <v>124</v>
      </c>
      <c r="R11" s="44" t="str">
        <f>VLOOKUP(P11,Anexos!$B$37:$G$43,(HLOOKUP(Q11,Anexos!$C$37:$G$38,2,0)),0)</f>
        <v>Moderado</v>
      </c>
      <c r="S11" s="23" t="s">
        <v>56</v>
      </c>
      <c r="T11" s="66" t="s">
        <v>214</v>
      </c>
      <c r="U11" s="65" t="s">
        <v>217</v>
      </c>
      <c r="V11" s="69" t="s">
        <v>218</v>
      </c>
      <c r="W11" s="33">
        <v>1</v>
      </c>
      <c r="X11" s="70">
        <v>45778</v>
      </c>
      <c r="Y11" s="70">
        <v>46022</v>
      </c>
      <c r="Z11" s="71">
        <v>45842</v>
      </c>
      <c r="AA11" s="72"/>
      <c r="AB11" s="66" t="s">
        <v>244</v>
      </c>
      <c r="AC11" s="65" t="s">
        <v>3</v>
      </c>
      <c r="AD11" s="73" t="s">
        <v>221</v>
      </c>
      <c r="AE11" s="20">
        <v>45845</v>
      </c>
      <c r="AF11" s="21">
        <v>0.5</v>
      </c>
      <c r="AG11" s="21">
        <v>0.5</v>
      </c>
      <c r="AH11" s="66" t="s">
        <v>242</v>
      </c>
      <c r="AI11" s="6" t="s">
        <v>3</v>
      </c>
      <c r="AJ11" s="34" t="s">
        <v>247</v>
      </c>
      <c r="AK11" s="20">
        <v>45938</v>
      </c>
      <c r="AL11" s="21"/>
      <c r="AM11" s="21">
        <v>0.5</v>
      </c>
      <c r="AN11" s="66" t="s">
        <v>248</v>
      </c>
      <c r="AO11" s="6" t="s">
        <v>3</v>
      </c>
      <c r="AP11" s="66" t="s">
        <v>251</v>
      </c>
      <c r="AQ11" s="20">
        <v>46028</v>
      </c>
      <c r="AR11" s="21">
        <v>0.5</v>
      </c>
      <c r="AS11" s="21">
        <f>AM11+AR11</f>
        <v>1</v>
      </c>
      <c r="AT11" s="66" t="s">
        <v>260</v>
      </c>
      <c r="AU11" s="6" t="s">
        <v>3</v>
      </c>
      <c r="AV11" s="34" t="s">
        <v>264</v>
      </c>
    </row>
    <row r="12" spans="1:53" s="22" customFormat="1" ht="281.25" customHeight="1" x14ac:dyDescent="0.2">
      <c r="A12" s="136"/>
      <c r="B12" s="136"/>
      <c r="C12" s="133" t="s">
        <v>209</v>
      </c>
      <c r="D12" s="123" t="s">
        <v>259</v>
      </c>
      <c r="E12" s="123" t="s">
        <v>210</v>
      </c>
      <c r="F12" s="68" t="s">
        <v>211</v>
      </c>
      <c r="G12" s="121" t="s">
        <v>212</v>
      </c>
      <c r="H12" s="123" t="s">
        <v>88</v>
      </c>
      <c r="I12" s="125" t="s">
        <v>75</v>
      </c>
      <c r="J12" s="123" t="s">
        <v>120</v>
      </c>
      <c r="K12" s="127" t="s">
        <v>125</v>
      </c>
      <c r="L12" s="129" t="str">
        <f>VLOOKUP(J12,Anexos!$B$37:$G$43,(HLOOKUP(K12,Anexos!$C$37:$G$38,2,0)),0)</f>
        <v>Moderado</v>
      </c>
      <c r="M12" s="66" t="s">
        <v>215</v>
      </c>
      <c r="N12" s="6" t="s">
        <v>24</v>
      </c>
      <c r="O12" s="6" t="s">
        <v>101</v>
      </c>
      <c r="P12" s="123" t="s">
        <v>119</v>
      </c>
      <c r="Q12" s="123" t="s">
        <v>124</v>
      </c>
      <c r="R12" s="129" t="str">
        <f>VLOOKUP(P12,Anexos!$B$37:$G$43,(HLOOKUP(Q12,Anexos!$C$37:$G$38,2,0)),0)</f>
        <v>Moderado</v>
      </c>
      <c r="S12" s="131" t="s">
        <v>56</v>
      </c>
      <c r="T12" s="66" t="s">
        <v>215</v>
      </c>
      <c r="U12" s="66" t="s">
        <v>217</v>
      </c>
      <c r="V12" s="69" t="s">
        <v>219</v>
      </c>
      <c r="W12" s="33">
        <v>1</v>
      </c>
      <c r="X12" s="70">
        <v>45778</v>
      </c>
      <c r="Y12" s="70">
        <v>46022</v>
      </c>
      <c r="Z12" s="71">
        <v>45842</v>
      </c>
      <c r="AA12" s="72"/>
      <c r="AB12" s="66" t="s">
        <v>243</v>
      </c>
      <c r="AC12" s="123" t="s">
        <v>3</v>
      </c>
      <c r="AD12" s="66" t="s">
        <v>222</v>
      </c>
      <c r="AE12" s="20">
        <v>45845</v>
      </c>
      <c r="AF12" s="21">
        <v>1</v>
      </c>
      <c r="AG12" s="21">
        <v>1</v>
      </c>
      <c r="AH12" s="66" t="s">
        <v>245</v>
      </c>
      <c r="AI12" s="123" t="s">
        <v>3</v>
      </c>
      <c r="AJ12" s="66" t="s">
        <v>247</v>
      </c>
      <c r="AK12" s="20">
        <v>45938</v>
      </c>
      <c r="AL12" s="21"/>
      <c r="AM12" s="21">
        <v>1</v>
      </c>
      <c r="AN12" s="66" t="s">
        <v>249</v>
      </c>
      <c r="AO12" s="127" t="s">
        <v>3</v>
      </c>
      <c r="AP12" s="66" t="s">
        <v>251</v>
      </c>
      <c r="AQ12" s="20">
        <v>46028</v>
      </c>
      <c r="AR12" s="21"/>
      <c r="AS12" s="21">
        <v>1</v>
      </c>
      <c r="AT12" s="66" t="s">
        <v>263</v>
      </c>
      <c r="AU12" s="127" t="s">
        <v>3</v>
      </c>
      <c r="AV12" s="34" t="s">
        <v>264</v>
      </c>
    </row>
    <row r="13" spans="1:53" s="22" customFormat="1" ht="297.75" customHeight="1" x14ac:dyDescent="0.2">
      <c r="A13" s="124"/>
      <c r="B13" s="124"/>
      <c r="C13" s="134"/>
      <c r="D13" s="124"/>
      <c r="E13" s="135"/>
      <c r="F13" s="69" t="s">
        <v>213</v>
      </c>
      <c r="G13" s="122"/>
      <c r="H13" s="124"/>
      <c r="I13" s="126"/>
      <c r="J13" s="124"/>
      <c r="K13" s="128"/>
      <c r="L13" s="130"/>
      <c r="M13" s="66" t="s">
        <v>216</v>
      </c>
      <c r="N13" s="6" t="s">
        <v>24</v>
      </c>
      <c r="O13" s="6" t="s">
        <v>101</v>
      </c>
      <c r="P13" s="124"/>
      <c r="Q13" s="124"/>
      <c r="R13" s="130"/>
      <c r="S13" s="132"/>
      <c r="T13" s="66" t="s">
        <v>216</v>
      </c>
      <c r="U13" s="66" t="s">
        <v>217</v>
      </c>
      <c r="V13" s="69" t="s">
        <v>220</v>
      </c>
      <c r="W13" s="33">
        <v>1</v>
      </c>
      <c r="X13" s="70">
        <v>45658</v>
      </c>
      <c r="Y13" s="70">
        <v>46022</v>
      </c>
      <c r="Z13" s="71">
        <v>45842</v>
      </c>
      <c r="AA13" s="74">
        <v>0.27</v>
      </c>
      <c r="AB13" s="66" t="s">
        <v>223</v>
      </c>
      <c r="AC13" s="124"/>
      <c r="AD13" s="66" t="s">
        <v>236</v>
      </c>
      <c r="AE13" s="20">
        <v>45845</v>
      </c>
      <c r="AF13" s="21">
        <v>0.27</v>
      </c>
      <c r="AG13" s="21">
        <f>AA13+AF13</f>
        <v>0.54</v>
      </c>
      <c r="AH13" s="66" t="s">
        <v>246</v>
      </c>
      <c r="AI13" s="128"/>
      <c r="AJ13" s="34" t="s">
        <v>247</v>
      </c>
      <c r="AK13" s="20">
        <v>45938</v>
      </c>
      <c r="AL13" s="21">
        <v>0.27</v>
      </c>
      <c r="AM13" s="21">
        <v>0.81</v>
      </c>
      <c r="AN13" s="66" t="s">
        <v>250</v>
      </c>
      <c r="AO13" s="128"/>
      <c r="AP13" s="66" t="s">
        <v>251</v>
      </c>
      <c r="AQ13" s="20">
        <v>46028</v>
      </c>
      <c r="AR13" s="72">
        <v>0.19</v>
      </c>
      <c r="AS13" s="72">
        <f>AM13+AR13</f>
        <v>1</v>
      </c>
      <c r="AT13" s="66" t="s">
        <v>261</v>
      </c>
      <c r="AU13" s="128"/>
      <c r="AV13" s="120" t="s">
        <v>264</v>
      </c>
      <c r="BA13" s="22" t="s">
        <v>262</v>
      </c>
    </row>
    <row r="14" spans="1:53" x14ac:dyDescent="0.2">
      <c r="F14" s="22"/>
      <c r="G14" s="22"/>
    </row>
  </sheetData>
  <sheetProtection formatCells="0" formatColumns="0" formatRows="0" insertColumns="0" insertRows="0" insertHyperlinks="0" deleteColumns="0" deleteRows="0" sort="0" autoFilter="0" pivotTables="0"/>
  <mergeCells count="46">
    <mergeCell ref="AU12:AU13"/>
    <mergeCell ref="H9:H10"/>
    <mergeCell ref="Z9:AD9"/>
    <mergeCell ref="J9:L9"/>
    <mergeCell ref="M8:Y8"/>
    <mergeCell ref="T9:Y9"/>
    <mergeCell ref="M9:M10"/>
    <mergeCell ref="AK9:AP9"/>
    <mergeCell ref="AQ9:AV9"/>
    <mergeCell ref="S9:S10"/>
    <mergeCell ref="O9:O10"/>
    <mergeCell ref="Z8:AV8"/>
    <mergeCell ref="AO12:AO13"/>
    <mergeCell ref="AI12:AI13"/>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C12:C13"/>
    <mergeCell ref="D12:D13"/>
    <mergeCell ref="E12:E13"/>
    <mergeCell ref="A11:A13"/>
    <mergeCell ref="B11:B13"/>
    <mergeCell ref="G12:G13"/>
    <mergeCell ref="H12:H13"/>
    <mergeCell ref="I12:I13"/>
    <mergeCell ref="AC12:AC13"/>
    <mergeCell ref="J12:J13"/>
    <mergeCell ref="K12:K13"/>
    <mergeCell ref="L12:L13"/>
    <mergeCell ref="P12:P13"/>
    <mergeCell ref="Q12:Q13"/>
    <mergeCell ref="R12:R13"/>
    <mergeCell ref="S12:S13"/>
  </mergeCells>
  <phoneticPr fontId="4" type="noConversion"/>
  <conditionalFormatting sqref="L11:L12">
    <cfRule type="containsText" dxfId="9" priority="11" operator="containsText" text="Bajo">
      <formula>NOT(ISERROR(SEARCH("Bajo",L11)))</formula>
    </cfRule>
    <cfRule type="containsText" dxfId="8" priority="12" operator="containsText" text="Moderado">
      <formula>NOT(ISERROR(SEARCH("Moderado",L11)))</formula>
    </cfRule>
    <cfRule type="containsText" dxfId="7" priority="13" operator="containsText" text="Alto">
      <formula>NOT(ISERROR(SEARCH("Alto",L11)))</formula>
    </cfRule>
    <cfRule type="containsText" dxfId="6" priority="14" operator="containsText" text="Extremo">
      <formula>NOT(ISERROR(SEARCH("Extremo",L11)))</formula>
    </cfRule>
  </conditionalFormatting>
  <conditionalFormatting sqref="P12:Q12">
    <cfRule type="duplicateValues" dxfId="5" priority="5"/>
  </conditionalFormatting>
  <conditionalFormatting sqref="R11:R12">
    <cfRule type="containsText" dxfId="4" priority="1" operator="containsText" text="Bajo">
      <formula>NOT(ISERROR(SEARCH("Bajo",R11)))</formula>
    </cfRule>
    <cfRule type="containsText" dxfId="3" priority="2" operator="containsText" text="Moderado">
      <formula>NOT(ISERROR(SEARCH("Moderado",R11)))</formula>
    </cfRule>
    <cfRule type="containsText" dxfId="2" priority="3" operator="containsText" text="Alto">
      <formula>NOT(ISERROR(SEARCH("Alto",R11)))</formula>
    </cfRule>
    <cfRule type="containsText" dxfId="1" priority="4" operator="containsText" text="Extremo">
      <formula>NOT(ISERROR(SEARCH("Extremo",R11)))</formula>
    </cfRule>
  </conditionalFormatting>
  <dataValidations xWindow="51" yWindow="420" count="32">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B000000}"/>
    <dataValidation allowBlank="1" showInputMessage="1" showErrorMessage="1" promptTitle="Despues de evaluar el control," prompt="seleccione de la lista desplegable la probabilidad residual, resultante en la columna &quot;U&quot; de la hoja 2. Evaluación de controles." sqref="P10" xr:uid="{00000000-0002-0000-0000-00000C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0D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0E000000}"/>
    <dataValidation allowBlank="1" showInputMessage="1" showErrorMessage="1" prompt="Registre el resultado que se pretende alcanzar, considerando el indicador o criterio de medición definido." sqref="W10" xr:uid="{00000000-0002-0000-0000-00000F000000}"/>
    <dataValidation allowBlank="1" showInputMessage="1" showErrorMessage="1" prompt="En el formato DD/MM/AAAA, registre la fecha de terminación de la actividad a desarrollar. Esta fecha no podrá superar el 31 de diciembre de cada vigencia." sqref="Y10" xr:uid="{00000000-0002-0000-0000-000010000000}"/>
    <dataValidation allowBlank="1" showInputMessage="1" showErrorMessage="1" prompt="Registre la fecha de realización del monitoreo, DD/MM/AAA." sqref="AQ10 AE10 AK10 Z10" xr:uid="{00000000-0002-0000-0000-000011000000}"/>
    <dataValidation allowBlank="1" showInputMessage="1" showErrorMessage="1" prompt="En el formato DD/MM/AAAA, registre la fecha de inicio de la actividad a desarrollar, dentro de la vigencia." sqref="X10" xr:uid="{00000000-0002-0000-0000-000012000000}"/>
    <dataValidation allowBlank="1" showInputMessage="1" showErrorMessage="1" prompt="Registre la formula o criterio con el cual se calculará el avance porcentual en el cumplimiento de la actividad en cada periodo de monitoreo. El resultado de esta formula será el que se registre en las columnas de avance en cada periodo de monitoreo." sqref="V10" xr:uid="{00000000-0002-0000-0000-000013000000}"/>
    <dataValidation allowBlank="1" showInputMessage="1" showErrorMessage="1" prompt="Seleccione de la lista desplegable, la decisión tomada respecto al riesgo, teniendo en cuenta lo establecido en el Lineamiento Administración de Riesgos (LIN-SG-001)." sqref="S9:S10" xr:uid="{00000000-0002-0000-0000-000014000000}"/>
    <dataValidation allowBlank="1" showInputMessage="1" showErrorMessage="1" prompt="Describa los avances en el cumplimiento de la actividad definida y relacione las evidencias que los soportan." sqref="AB10 AH10 AN10 AT10" xr:uid="{00000000-0002-0000-0000-000015000000}"/>
    <dataValidation allowBlank="1" showInputMessage="1" showErrorMessage="1" prompt="Seleccione de la lista desplegable la categoria que corresponda." sqref="A6:B6" xr:uid="{00000000-0002-0000-0000-000016000000}"/>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00000000-0002-0000-0000-000017000000}"/>
    <dataValidation allowBlank="1" showInputMessage="1" showErrorMessage="1" prompt="Describa, tal como se encuentra en la caracterización del proceso, la actividad donde existe evidencia o se tienen indicios de que pueden ocurrir eventos de riesgo." sqref="C9:C10" xr:uid="{00000000-0002-0000-0000-000018000000}"/>
    <dataValidation allowBlank="1" showInputMessage="1" showErrorMessage="1" prompt="Seleccione de la lista desplegable la forma como se ejecuta el control, dependiendo de que sea ejecutado por una persona (manual) o por un sistema (automático)." sqref="O9:O10" xr:uid="{00000000-0002-0000-0000-000019000000}"/>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00000000-0002-0000-0000-00001A000000}"/>
    <dataValidation allowBlank="1" showInputMessage="1" showErrorMessage="1" prompt="Seleccione de la lista desplegable el impacto estimado teniendo en cuenta que se refiere a la magnitud de los efectos en caso de materializarse el riesgo. Ver hoja anexos tabla 3. Recuerde que este impacto solamente se disminuye con controles correctivos." sqref="Q10" xr:uid="{00000000-0002-0000-0000-00001B000000}"/>
    <dataValidation allowBlank="1" showInputMessage="1" showErrorMessage="1" prompt="Para diligenciar este campo, dirijase primero a la hoja &quot;2. Evaluación de controles&quot;, y realice la evaluación de cada actividad de control." sqref="P9:R9" xr:uid="{00000000-0002-0000-0000-00001C000000}"/>
    <dataValidation allowBlank="1" showInputMessage="1" showErrorMessage="1" prompt="Registre el nivel de avance en el cumplimiento de la actividad. Corresponde al resultado en términos porcentuales del indicador o criterio de avance definido." sqref="AA10 AF10 AL10 AR10" xr:uid="{00000000-0002-0000-0000-00001D000000}"/>
    <dataValidation allowBlank="1" showInputMessage="1" showErrorMessage="1" prompt="Seleccione de la lista desplegable si durante el periodo se ha materializado el riesgo. En caso de materialización se debe diligenciar y remitir el Formato Plan de restablecimiento (FOR-SG-015)." sqref="AC10 AI10 AO10 AU10" xr:uid="{00000000-0002-0000-0000-00001E000000}"/>
    <dataValidation allowBlank="1" showInputMessage="1" showErrorMessage="1" prompt="Registre la fecha y las observaciones o resultados de la revisión al monitoreo reportado por la primera línea de defensa. Se diligencia por parte de la segunda línea de defensa al recibir el reporte del monitoreo." sqref="AD10 AJ10 AP10 AV10" xr:uid="{00000000-0002-0000-0000-00001F000000}"/>
  </dataValidations>
  <pageMargins left="0.35433070866141736" right="0.35433070866141736" top="0.98425196850393704" bottom="0.98425196850393704" header="0" footer="0"/>
  <pageSetup scale="25"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51" yWindow="420" count="7">
        <x14:dataValidation type="list" allowBlank="1" showInputMessage="1" showErrorMessage="1" xr:uid="{00000000-0002-0000-0000-000020000000}">
          <x14:formula1>
            <xm:f>Anexos!$I$39:$I$43</xm:f>
          </x14:formula1>
          <xm:sqref>J11:J12 P11:P12</xm:sqref>
        </x14:dataValidation>
        <x14:dataValidation type="list" allowBlank="1" showInputMessage="1" showErrorMessage="1" xr:uid="{00000000-0002-0000-0000-000021000000}">
          <x14:formula1>
            <xm:f>Anexos!$J$39:$J$43</xm:f>
          </x14:formula1>
          <xm:sqref>K11:K12 Q11:Q12</xm:sqref>
        </x14:dataValidation>
        <x14:dataValidation type="list" allowBlank="1" showInputMessage="1" showErrorMessage="1" xr:uid="{00000000-0002-0000-0000-000022000000}">
          <x14:formula1>
            <xm:f>Anexos!$I$48:$I$49</xm:f>
          </x14:formula1>
          <xm:sqref>N11:N13</xm:sqref>
        </x14:dataValidation>
        <x14:dataValidation type="list" allowBlank="1" showInputMessage="1" showErrorMessage="1" xr:uid="{00000000-0002-0000-0000-000023000000}">
          <x14:formula1>
            <xm:f>Anexos!$J$48:$J$49</xm:f>
          </x14:formula1>
          <xm:sqref>AI11:AI12 AO11:AO12 AU11:AU12</xm:sqref>
        </x14:dataValidation>
        <x14:dataValidation type="list" allowBlank="1" showInputMessage="1" showErrorMessage="1" xr:uid="{00000000-0002-0000-0000-000024000000}">
          <x14:formula1>
            <xm:f>Anexos!$I$7:$I$9</xm:f>
          </x14:formula1>
          <xm:sqref>C6</xm:sqref>
        </x14:dataValidation>
        <x14:dataValidation type="list" allowBlank="1" showInputMessage="1" showErrorMessage="1" xr:uid="{00000000-0002-0000-0000-000025000000}">
          <x14:formula1>
            <xm:f>Anexos!$K$48:$K$49</xm:f>
          </x14:formula1>
          <xm:sqref>O11:O13</xm:sqref>
        </x14:dataValidation>
        <x14:dataValidation type="list" allowBlank="1" showInputMessage="1" showErrorMessage="1" xr:uid="{00000000-0002-0000-0000-000026000000}">
          <x14:formula1>
            <xm:f>Anexos!$J$52:$J$54</xm:f>
          </x14:formula1>
          <xm:sqref>S11:S12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DF17E-B979-41B8-B14B-C5D83E5D8959}">
  <dimension ref="A1:W71"/>
  <sheetViews>
    <sheetView zoomScale="50" zoomScaleNormal="50" workbookViewId="0">
      <selection activeCell="B2" sqref="B2:C5"/>
    </sheetView>
  </sheetViews>
  <sheetFormatPr baseColWidth="10" defaultColWidth="2.85546875" defaultRowHeight="12.75" x14ac:dyDescent="0.2"/>
  <cols>
    <col min="1" max="1" width="1.140625" style="75" customWidth="1"/>
    <col min="2" max="2" width="11.7109375" style="76" customWidth="1"/>
    <col min="3" max="3" width="35.28515625" style="76" customWidth="1"/>
    <col min="4" max="4" width="10.85546875" style="77" bestFit="1" customWidth="1"/>
    <col min="5" max="5" width="8.140625" style="77" customWidth="1"/>
    <col min="6" max="6" width="41.140625" style="77" customWidth="1"/>
    <col min="7" max="7" width="73.7109375" style="78" customWidth="1"/>
    <col min="8" max="8" width="14" style="79" customWidth="1"/>
    <col min="9" max="9" width="5.85546875" style="79" bestFit="1" customWidth="1"/>
    <col min="10" max="10" width="14.140625" style="78" customWidth="1"/>
    <col min="11" max="11" width="5.85546875" style="78" bestFit="1" customWidth="1"/>
    <col min="12" max="12" width="13.85546875" style="78" bestFit="1" customWidth="1"/>
    <col min="13" max="13" width="13.28515625" style="77" bestFit="1" customWidth="1"/>
    <col min="14" max="14" width="13.7109375" style="77" customWidth="1"/>
    <col min="15" max="15" width="11.7109375" style="77" customWidth="1"/>
    <col min="16" max="16" width="11.140625" style="75" customWidth="1"/>
    <col min="17" max="17" width="15.28515625" style="75" customWidth="1"/>
    <col min="18" max="18" width="12.5703125" style="75" customWidth="1"/>
    <col min="19" max="19" width="16.7109375" style="75" customWidth="1"/>
    <col min="20" max="20" width="14.42578125" style="75" customWidth="1"/>
    <col min="21" max="21" width="14.7109375" style="75" customWidth="1"/>
    <col min="22" max="22" width="27.28515625" style="75" customWidth="1"/>
    <col min="23" max="23" width="33.28515625" style="75" customWidth="1"/>
    <col min="24" max="16384" width="2.85546875" style="75"/>
  </cols>
  <sheetData>
    <row r="1" spans="1:23" ht="5.25" customHeight="1" x14ac:dyDescent="0.2"/>
    <row r="2" spans="1:23" ht="19.5" customHeight="1" x14ac:dyDescent="0.2">
      <c r="B2" s="228"/>
      <c r="C2" s="229"/>
      <c r="D2" s="234" t="s">
        <v>139</v>
      </c>
      <c r="E2" s="235"/>
      <c r="F2" s="235"/>
      <c r="G2" s="235"/>
      <c r="H2" s="235"/>
      <c r="I2" s="235"/>
      <c r="J2" s="235"/>
      <c r="K2" s="235"/>
      <c r="L2" s="235"/>
      <c r="M2" s="235"/>
      <c r="N2" s="235"/>
      <c r="O2" s="235"/>
      <c r="P2" s="235"/>
      <c r="Q2" s="235"/>
      <c r="R2" s="235"/>
      <c r="S2" s="235"/>
      <c r="T2" s="235"/>
      <c r="U2" s="236"/>
      <c r="V2" s="80" t="s">
        <v>34</v>
      </c>
      <c r="W2" s="80" t="s">
        <v>132</v>
      </c>
    </row>
    <row r="3" spans="1:23" ht="19.5" customHeight="1" x14ac:dyDescent="0.2">
      <c r="B3" s="230"/>
      <c r="C3" s="231"/>
      <c r="D3" s="237"/>
      <c r="E3" s="238"/>
      <c r="F3" s="238"/>
      <c r="G3" s="238"/>
      <c r="H3" s="238"/>
      <c r="I3" s="238"/>
      <c r="J3" s="238"/>
      <c r="K3" s="238"/>
      <c r="L3" s="238"/>
      <c r="M3" s="238"/>
      <c r="N3" s="238"/>
      <c r="O3" s="238"/>
      <c r="P3" s="238"/>
      <c r="Q3" s="238"/>
      <c r="R3" s="238"/>
      <c r="S3" s="238"/>
      <c r="T3" s="238"/>
      <c r="U3" s="239"/>
      <c r="V3" s="80" t="s">
        <v>35</v>
      </c>
      <c r="W3" s="80">
        <v>4</v>
      </c>
    </row>
    <row r="4" spans="1:23" ht="19.5" customHeight="1" x14ac:dyDescent="0.2">
      <c r="B4" s="230"/>
      <c r="C4" s="231"/>
      <c r="D4" s="237"/>
      <c r="E4" s="238"/>
      <c r="F4" s="238"/>
      <c r="G4" s="238"/>
      <c r="H4" s="238"/>
      <c r="I4" s="238"/>
      <c r="J4" s="238"/>
      <c r="K4" s="238"/>
      <c r="L4" s="238"/>
      <c r="M4" s="238"/>
      <c r="N4" s="238"/>
      <c r="O4" s="238"/>
      <c r="P4" s="238"/>
      <c r="Q4" s="238"/>
      <c r="R4" s="238"/>
      <c r="S4" s="238"/>
      <c r="T4" s="238"/>
      <c r="U4" s="239"/>
      <c r="V4" s="80" t="s">
        <v>36</v>
      </c>
      <c r="W4" s="80" t="s">
        <v>203</v>
      </c>
    </row>
    <row r="5" spans="1:23" ht="19.5" customHeight="1" x14ac:dyDescent="0.2">
      <c r="B5" s="232"/>
      <c r="C5" s="233"/>
      <c r="D5" s="240"/>
      <c r="E5" s="241"/>
      <c r="F5" s="241"/>
      <c r="G5" s="241"/>
      <c r="H5" s="241"/>
      <c r="I5" s="241"/>
      <c r="J5" s="241"/>
      <c r="K5" s="241"/>
      <c r="L5" s="241"/>
      <c r="M5" s="241"/>
      <c r="N5" s="241"/>
      <c r="O5" s="241"/>
      <c r="P5" s="241"/>
      <c r="Q5" s="241"/>
      <c r="R5" s="241"/>
      <c r="S5" s="241"/>
      <c r="T5" s="241"/>
      <c r="U5" s="242"/>
      <c r="V5" s="80" t="s">
        <v>37</v>
      </c>
      <c r="W5" s="80" t="s">
        <v>196</v>
      </c>
    </row>
    <row r="6" spans="1:23" ht="12" customHeight="1" x14ac:dyDescent="0.2">
      <c r="B6" s="75"/>
      <c r="C6" s="75"/>
      <c r="D6" s="81"/>
      <c r="E6" s="81"/>
      <c r="F6" s="81"/>
      <c r="G6" s="81"/>
      <c r="H6" s="81"/>
      <c r="I6" s="81"/>
      <c r="J6" s="81"/>
      <c r="K6" s="81"/>
      <c r="L6" s="81"/>
      <c r="W6" s="82" t="s">
        <v>201</v>
      </c>
    </row>
    <row r="7" spans="1:23" ht="20.25" customHeight="1" x14ac:dyDescent="0.2">
      <c r="B7" s="207" t="s">
        <v>252</v>
      </c>
      <c r="C7" s="207"/>
      <c r="D7" s="207"/>
      <c r="E7" s="207"/>
      <c r="F7" s="207"/>
      <c r="G7" s="207"/>
      <c r="H7" s="207"/>
      <c r="I7" s="207"/>
      <c r="J7" s="207"/>
      <c r="K7" s="207"/>
      <c r="L7" s="207"/>
      <c r="M7" s="207"/>
      <c r="N7" s="207"/>
      <c r="O7" s="207"/>
      <c r="P7" s="207"/>
      <c r="Q7" s="207"/>
      <c r="R7" s="207"/>
      <c r="S7" s="207"/>
      <c r="T7" s="207"/>
      <c r="U7" s="207"/>
      <c r="V7" s="207"/>
      <c r="W7" s="207"/>
    </row>
    <row r="8" spans="1:23" x14ac:dyDescent="0.2">
      <c r="B8" s="83"/>
      <c r="C8" s="83"/>
      <c r="D8" s="84"/>
      <c r="E8" s="85"/>
      <c r="F8" s="85"/>
      <c r="L8" s="86"/>
    </row>
    <row r="9" spans="1:23" ht="15" customHeight="1" x14ac:dyDescent="0.2">
      <c r="A9" s="87"/>
      <c r="B9" s="208" t="s">
        <v>171</v>
      </c>
      <c r="C9" s="209"/>
      <c r="D9" s="210">
        <v>45754</v>
      </c>
      <c r="E9" s="211"/>
      <c r="F9" s="88" t="s">
        <v>170</v>
      </c>
      <c r="G9" s="212" t="s">
        <v>204</v>
      </c>
      <c r="H9" s="213"/>
      <c r="I9" s="89"/>
      <c r="J9" s="208" t="s">
        <v>173</v>
      </c>
      <c r="K9" s="208"/>
      <c r="L9" s="208"/>
      <c r="M9" s="209"/>
      <c r="N9" s="211" t="s">
        <v>224</v>
      </c>
      <c r="O9" s="211"/>
      <c r="P9" s="211"/>
      <c r="Q9" s="211"/>
      <c r="R9" s="211"/>
      <c r="T9" s="79"/>
      <c r="U9" s="79"/>
    </row>
    <row r="10" spans="1:23" x14ac:dyDescent="0.2">
      <c r="B10" s="83"/>
      <c r="C10" s="83"/>
      <c r="D10" s="85"/>
      <c r="E10" s="85"/>
      <c r="F10" s="85"/>
      <c r="L10" s="86"/>
    </row>
    <row r="11" spans="1:23" s="90" customFormat="1" ht="28.5" customHeight="1" x14ac:dyDescent="0.2">
      <c r="B11" s="200" t="s">
        <v>168</v>
      </c>
      <c r="C11" s="200" t="s">
        <v>167</v>
      </c>
      <c r="D11" s="200" t="s">
        <v>166</v>
      </c>
      <c r="E11" s="200"/>
      <c r="F11" s="201" t="s">
        <v>165</v>
      </c>
      <c r="G11" s="200" t="s">
        <v>164</v>
      </c>
      <c r="H11" s="204" t="s">
        <v>163</v>
      </c>
      <c r="I11" s="205"/>
      <c r="J11" s="205"/>
      <c r="K11" s="205"/>
      <c r="L11" s="205"/>
      <c r="M11" s="205"/>
      <c r="N11" s="205"/>
      <c r="O11" s="205"/>
      <c r="P11" s="206"/>
      <c r="Q11" s="215" t="s">
        <v>162</v>
      </c>
      <c r="R11" s="215"/>
      <c r="S11" s="215"/>
      <c r="T11" s="215"/>
      <c r="U11" s="216" t="s">
        <v>161</v>
      </c>
    </row>
    <row r="12" spans="1:23" s="90" customFormat="1" ht="21.75" customHeight="1" x14ac:dyDescent="0.2">
      <c r="B12" s="200"/>
      <c r="C12" s="200"/>
      <c r="D12" s="200"/>
      <c r="E12" s="200"/>
      <c r="F12" s="202"/>
      <c r="G12" s="200"/>
      <c r="H12" s="204" t="s">
        <v>158</v>
      </c>
      <c r="I12" s="205"/>
      <c r="J12" s="205"/>
      <c r="K12" s="206"/>
      <c r="L12" s="204" t="s">
        <v>157</v>
      </c>
      <c r="M12" s="205"/>
      <c r="N12" s="205"/>
      <c r="O12" s="205"/>
      <c r="P12" s="206"/>
      <c r="Q12" s="218" t="s">
        <v>156</v>
      </c>
      <c r="R12" s="218" t="s">
        <v>155</v>
      </c>
      <c r="S12" s="218" t="s">
        <v>154</v>
      </c>
      <c r="T12" s="220" t="s">
        <v>153</v>
      </c>
      <c r="U12" s="216" t="s">
        <v>152</v>
      </c>
    </row>
    <row r="13" spans="1:23" s="90" customFormat="1" ht="63.75" x14ac:dyDescent="0.2">
      <c r="B13" s="200"/>
      <c r="C13" s="200"/>
      <c r="D13" s="91" t="s">
        <v>151</v>
      </c>
      <c r="E13" s="91" t="s">
        <v>22</v>
      </c>
      <c r="F13" s="203"/>
      <c r="G13" s="200"/>
      <c r="H13" s="91" t="s">
        <v>150</v>
      </c>
      <c r="I13" s="91" t="s">
        <v>148</v>
      </c>
      <c r="J13" s="91" t="s">
        <v>149</v>
      </c>
      <c r="K13" s="91" t="s">
        <v>148</v>
      </c>
      <c r="L13" s="91" t="s">
        <v>147</v>
      </c>
      <c r="M13" s="92" t="s">
        <v>30</v>
      </c>
      <c r="N13" s="92" t="s">
        <v>146</v>
      </c>
      <c r="O13" s="92" t="s">
        <v>145</v>
      </c>
      <c r="P13" s="91" t="s">
        <v>144</v>
      </c>
      <c r="Q13" s="219"/>
      <c r="R13" s="219"/>
      <c r="S13" s="219"/>
      <c r="T13" s="221"/>
      <c r="U13" s="216"/>
    </row>
    <row r="14" spans="1:23" s="93" customFormat="1" ht="141" customHeight="1" x14ac:dyDescent="0.2">
      <c r="B14" s="183" t="s">
        <v>206</v>
      </c>
      <c r="C14" s="186" t="s">
        <v>208</v>
      </c>
      <c r="D14" s="189" t="s">
        <v>67</v>
      </c>
      <c r="E14" s="192">
        <f>VLOOKUP(D14,[1]Criterios!$A$20:$B$24,2,FALSE)</f>
        <v>0.6</v>
      </c>
      <c r="F14" s="186" t="s">
        <v>225</v>
      </c>
      <c r="G14" s="186" t="s">
        <v>226</v>
      </c>
      <c r="H14" s="94" t="s">
        <v>192</v>
      </c>
      <c r="I14" s="95">
        <f>VLOOKUP(H14,[1]Criterios!$B$3:$C$6,2,FALSE)</f>
        <v>0.25</v>
      </c>
      <c r="J14" s="94" t="s">
        <v>101</v>
      </c>
      <c r="K14" s="95">
        <f>VLOOKUP(J14,[1]Criterios!$B$7:$C$9,2,FALSE)</f>
        <v>0.15</v>
      </c>
      <c r="L14" s="94" t="s">
        <v>185</v>
      </c>
      <c r="M14" s="94" t="s">
        <v>184</v>
      </c>
      <c r="N14" s="94" t="s">
        <v>179</v>
      </c>
      <c r="O14" s="94" t="s">
        <v>181</v>
      </c>
      <c r="P14" s="94" t="s">
        <v>176</v>
      </c>
      <c r="Q14" s="96">
        <f t="shared" ref="Q14:Q25" si="0">+I14+K14</f>
        <v>0.4</v>
      </c>
      <c r="R14" s="96">
        <f>(E14-(E14*Q14))</f>
        <v>0.36</v>
      </c>
      <c r="S14" s="196">
        <f>IF(R15&gt;1%,R15,R14)</f>
        <v>0.36</v>
      </c>
      <c r="T14" s="171">
        <f>IF(S18&gt;1%,S18,(IF(S16&gt;1%,S16,S14)))</f>
        <v>0.36</v>
      </c>
      <c r="U14" s="174" t="str">
        <f>IF(T14&lt;=20%,[1]Criterios!$A$20,IF(T14&lt;=40%,[1]Criterios!$A$21,IF(T14&lt;=60%,[1]Criterios!$A$22,IF(T14&lt;=80,[1]Criterios!$A$23,[1]Criterios!$A$24))))</f>
        <v>Baja</v>
      </c>
    </row>
    <row r="15" spans="1:23" s="93" customFormat="1" ht="141" customHeight="1" x14ac:dyDescent="0.2">
      <c r="B15" s="184"/>
      <c r="C15" s="187"/>
      <c r="D15" s="190"/>
      <c r="E15" s="193"/>
      <c r="F15" s="187"/>
      <c r="G15" s="187" t="s">
        <v>227</v>
      </c>
      <c r="H15" s="97" t="s">
        <v>187</v>
      </c>
      <c r="I15" s="98">
        <f>VLOOKUP(H15,[1]Criterios!$B$3:$C$6,2,FALSE)</f>
        <v>0</v>
      </c>
      <c r="J15" s="97" t="s">
        <v>187</v>
      </c>
      <c r="K15" s="98">
        <f>VLOOKUP(J15,[1]Criterios!$B$7:$C$9,2,FALSE)</f>
        <v>0</v>
      </c>
      <c r="L15" s="97"/>
      <c r="M15" s="97"/>
      <c r="N15" s="97"/>
      <c r="O15" s="97"/>
      <c r="P15" s="97"/>
      <c r="Q15" s="99">
        <f t="shared" si="0"/>
        <v>0</v>
      </c>
      <c r="R15" s="99">
        <f>(R14-(R14*Q15))</f>
        <v>0.36</v>
      </c>
      <c r="S15" s="178"/>
      <c r="T15" s="172"/>
      <c r="U15" s="175"/>
    </row>
    <row r="16" spans="1:23" s="93" customFormat="1" ht="14.25" x14ac:dyDescent="0.2">
      <c r="B16" s="184"/>
      <c r="C16" s="187"/>
      <c r="D16" s="190"/>
      <c r="E16" s="193"/>
      <c r="F16" s="227" t="s">
        <v>228</v>
      </c>
      <c r="G16" s="100" t="s">
        <v>230</v>
      </c>
      <c r="H16" s="97" t="s">
        <v>187</v>
      </c>
      <c r="I16" s="98">
        <f>VLOOKUP(H16,[1]Criterios!$B$3:$C$6,2,FALSE)</f>
        <v>0</v>
      </c>
      <c r="J16" s="97" t="s">
        <v>187</v>
      </c>
      <c r="K16" s="98">
        <f>VLOOKUP(J16,[1]Criterios!$B$7:$C$9,2,FALSE)</f>
        <v>0</v>
      </c>
      <c r="L16" s="97"/>
      <c r="M16" s="97"/>
      <c r="N16" s="97"/>
      <c r="O16" s="97"/>
      <c r="P16" s="97"/>
      <c r="Q16" s="99">
        <f t="shared" si="0"/>
        <v>0</v>
      </c>
      <c r="R16" s="99">
        <f>IF(Q16&gt;1%,(R15-(R15*Q16)),Q16)</f>
        <v>0</v>
      </c>
      <c r="S16" s="178">
        <f>IF(R17&gt;1%,R17,R16)</f>
        <v>0</v>
      </c>
      <c r="T16" s="172"/>
      <c r="U16" s="175"/>
    </row>
    <row r="17" spans="1:23" s="93" customFormat="1" ht="14.25" x14ac:dyDescent="0.2">
      <c r="B17" s="184"/>
      <c r="C17" s="187"/>
      <c r="D17" s="190"/>
      <c r="E17" s="193"/>
      <c r="F17" s="227"/>
      <c r="G17" s="100" t="s">
        <v>227</v>
      </c>
      <c r="H17" s="97" t="s">
        <v>187</v>
      </c>
      <c r="I17" s="98">
        <f>VLOOKUP(H17,[1]Criterios!$B$3:$C$6,2,FALSE)</f>
        <v>0</v>
      </c>
      <c r="J17" s="97" t="s">
        <v>187</v>
      </c>
      <c r="K17" s="98">
        <f>VLOOKUP(J17,[1]Criterios!$B$7:$C$9,2,FALSE)</f>
        <v>0</v>
      </c>
      <c r="L17" s="97"/>
      <c r="M17" s="97"/>
      <c r="N17" s="97"/>
      <c r="O17" s="97"/>
      <c r="P17" s="97"/>
      <c r="Q17" s="99">
        <f t="shared" si="0"/>
        <v>0</v>
      </c>
      <c r="R17" s="99">
        <f>(R16-(R16*Q17))</f>
        <v>0</v>
      </c>
      <c r="S17" s="178"/>
      <c r="T17" s="172"/>
      <c r="U17" s="175"/>
    </row>
    <row r="18" spans="1:23" s="93" customFormat="1" ht="14.25" x14ac:dyDescent="0.2">
      <c r="B18" s="184"/>
      <c r="C18" s="187"/>
      <c r="D18" s="190"/>
      <c r="E18" s="193"/>
      <c r="F18" s="179" t="s">
        <v>229</v>
      </c>
      <c r="G18" s="101" t="s">
        <v>230</v>
      </c>
      <c r="H18" s="97" t="s">
        <v>187</v>
      </c>
      <c r="I18" s="102">
        <f>VLOOKUP(H18,[1]Criterios!$B$3:$C$6,2,FALSE)</f>
        <v>0</v>
      </c>
      <c r="J18" s="97" t="s">
        <v>187</v>
      </c>
      <c r="K18" s="102">
        <f>VLOOKUP(J18,[1]Criterios!$B$7:$C$9,2,FALSE)</f>
        <v>0</v>
      </c>
      <c r="L18" s="103"/>
      <c r="M18" s="103"/>
      <c r="N18" s="103"/>
      <c r="O18" s="103"/>
      <c r="P18" s="103"/>
      <c r="Q18" s="104">
        <f t="shared" si="0"/>
        <v>0</v>
      </c>
      <c r="R18" s="104">
        <f>IF(Q18&gt;1%,(R17-(R17*Q18)),Q18)</f>
        <v>0</v>
      </c>
      <c r="S18" s="181">
        <f>IF(R19&gt;1%,R19,R18)</f>
        <v>0</v>
      </c>
      <c r="T18" s="172"/>
      <c r="U18" s="175"/>
    </row>
    <row r="19" spans="1:23" s="93" customFormat="1" ht="14.25" x14ac:dyDescent="0.2">
      <c r="B19" s="185"/>
      <c r="C19" s="188"/>
      <c r="D19" s="191"/>
      <c r="E19" s="194"/>
      <c r="F19" s="180"/>
      <c r="G19" s="105" t="s">
        <v>227</v>
      </c>
      <c r="H19" s="106" t="s">
        <v>187</v>
      </c>
      <c r="I19" s="107">
        <f>VLOOKUP(H19,[1]Criterios!$B$3:$C$6,2,FALSE)</f>
        <v>0</v>
      </c>
      <c r="J19" s="106" t="s">
        <v>187</v>
      </c>
      <c r="K19" s="107">
        <f>VLOOKUP(J19,[1]Criterios!$B$7:$C$9,2,FALSE)</f>
        <v>0</v>
      </c>
      <c r="L19" s="106"/>
      <c r="M19" s="106"/>
      <c r="N19" s="106"/>
      <c r="O19" s="106"/>
      <c r="P19" s="106"/>
      <c r="Q19" s="108">
        <f t="shared" si="0"/>
        <v>0</v>
      </c>
      <c r="R19" s="108">
        <f>IF(Q19&gt;1%,(R18-(R18*Q19)),Q19)</f>
        <v>0</v>
      </c>
      <c r="S19" s="182"/>
      <c r="T19" s="173"/>
      <c r="U19" s="176"/>
    </row>
    <row r="20" spans="1:23" s="93" customFormat="1" ht="249.6" customHeight="1" x14ac:dyDescent="0.2">
      <c r="B20" s="183" t="s">
        <v>231</v>
      </c>
      <c r="C20" s="186" t="s">
        <v>212</v>
      </c>
      <c r="D20" s="189" t="s">
        <v>67</v>
      </c>
      <c r="E20" s="192">
        <f>VLOOKUP(D20,[1]Criterios!$A$20:$B$24,2,FALSE)</f>
        <v>0.6</v>
      </c>
      <c r="F20" s="186" t="s">
        <v>232</v>
      </c>
      <c r="G20" s="109" t="s">
        <v>234</v>
      </c>
      <c r="H20" s="94" t="s">
        <v>192</v>
      </c>
      <c r="I20" s="95">
        <f>VLOOKUP(H20,[1]Criterios!$B$3:$C$6,2,FALSE)</f>
        <v>0.25</v>
      </c>
      <c r="J20" s="94" t="s">
        <v>101</v>
      </c>
      <c r="K20" s="95">
        <f>VLOOKUP(J20,[1]Criterios!$B$7:$C$9,2,FALSE)</f>
        <v>0.15</v>
      </c>
      <c r="L20" s="94" t="s">
        <v>185</v>
      </c>
      <c r="M20" s="94" t="s">
        <v>184</v>
      </c>
      <c r="N20" s="94"/>
      <c r="O20" s="94"/>
      <c r="P20" s="94"/>
      <c r="Q20" s="96">
        <f t="shared" si="0"/>
        <v>0.4</v>
      </c>
      <c r="R20" s="96">
        <f>(E20-(E20*Q20))</f>
        <v>0.36</v>
      </c>
      <c r="S20" s="196">
        <f>IF(R21&gt;1%,R21,R20)</f>
        <v>0.36</v>
      </c>
      <c r="T20" s="171">
        <f>IF(S24&gt;1%,S24,(IF(S22&gt;1%,S22,S20)))</f>
        <v>0.216</v>
      </c>
      <c r="U20" s="174" t="str">
        <f>IF(T20&lt;=20%,[1]Criterios!$A$20,IF(T20&lt;=40%,[1]Criterios!$A$21,IF(T20&lt;=60%,[1]Criterios!$A$22,IF(T20&lt;=80,[1]Criterios!$A$23,[1]Criterios!$A$24))))</f>
        <v>Baja</v>
      </c>
    </row>
    <row r="21" spans="1:23" s="93" customFormat="1" ht="14.25" x14ac:dyDescent="0.2">
      <c r="B21" s="184"/>
      <c r="C21" s="187"/>
      <c r="D21" s="190"/>
      <c r="E21" s="193"/>
      <c r="F21" s="187"/>
      <c r="G21" s="100" t="s">
        <v>227</v>
      </c>
      <c r="H21" s="97" t="s">
        <v>187</v>
      </c>
      <c r="I21" s="98">
        <f>VLOOKUP(H21,[1]Criterios!$B$3:$C$6,2,FALSE)</f>
        <v>0</v>
      </c>
      <c r="J21" s="97" t="s">
        <v>187</v>
      </c>
      <c r="K21" s="98">
        <f>VLOOKUP(J21,[1]Criterios!$B$7:$C$9,2,FALSE)</f>
        <v>0</v>
      </c>
      <c r="L21" s="97"/>
      <c r="M21" s="97"/>
      <c r="N21" s="97"/>
      <c r="O21" s="97"/>
      <c r="P21" s="97"/>
      <c r="Q21" s="99">
        <f t="shared" si="0"/>
        <v>0</v>
      </c>
      <c r="R21" s="99">
        <f>(R20-(R20*Q21))</f>
        <v>0.36</v>
      </c>
      <c r="S21" s="178"/>
      <c r="T21" s="172"/>
      <c r="U21" s="175"/>
    </row>
    <row r="22" spans="1:23" s="93" customFormat="1" ht="216.75" x14ac:dyDescent="0.2">
      <c r="B22" s="184"/>
      <c r="C22" s="187"/>
      <c r="D22" s="190"/>
      <c r="E22" s="193"/>
      <c r="F22" s="226" t="s">
        <v>233</v>
      </c>
      <c r="G22" s="100" t="s">
        <v>235</v>
      </c>
      <c r="H22" s="97" t="s">
        <v>192</v>
      </c>
      <c r="I22" s="98">
        <f>VLOOKUP(H22,[1]Criterios!$B$3:$C$6,2,FALSE)</f>
        <v>0.25</v>
      </c>
      <c r="J22" s="97" t="s">
        <v>101</v>
      </c>
      <c r="K22" s="98">
        <f>VLOOKUP(J22,[1]Criterios!$B$7:$C$9,2,FALSE)</f>
        <v>0.15</v>
      </c>
      <c r="L22" s="97" t="s">
        <v>185</v>
      </c>
      <c r="M22" s="97" t="s">
        <v>184</v>
      </c>
      <c r="N22" s="97"/>
      <c r="O22" s="97"/>
      <c r="P22" s="97"/>
      <c r="Q22" s="99">
        <f t="shared" si="0"/>
        <v>0.4</v>
      </c>
      <c r="R22" s="99">
        <f>IF(Q22&gt;1%,(R21-(R21*Q22)),Q22)</f>
        <v>0.216</v>
      </c>
      <c r="S22" s="178">
        <f>IF(R23&gt;1%,R23,R22)</f>
        <v>0.216</v>
      </c>
      <c r="T22" s="172"/>
      <c r="U22" s="175"/>
    </row>
    <row r="23" spans="1:23" s="93" customFormat="1" ht="14.25" x14ac:dyDescent="0.2">
      <c r="B23" s="184"/>
      <c r="C23" s="187"/>
      <c r="D23" s="190"/>
      <c r="E23" s="193"/>
      <c r="F23" s="179"/>
      <c r="G23" s="100" t="s">
        <v>227</v>
      </c>
      <c r="H23" s="97" t="s">
        <v>187</v>
      </c>
      <c r="I23" s="98">
        <f>VLOOKUP(H23,[1]Criterios!$B$3:$C$6,2,FALSE)</f>
        <v>0</v>
      </c>
      <c r="J23" s="97" t="s">
        <v>187</v>
      </c>
      <c r="K23" s="98">
        <f>VLOOKUP(J23,[1]Criterios!$B$7:$C$9,2,FALSE)</f>
        <v>0</v>
      </c>
      <c r="L23" s="97"/>
      <c r="M23" s="97"/>
      <c r="N23" s="97"/>
      <c r="O23" s="97"/>
      <c r="P23" s="97"/>
      <c r="Q23" s="99">
        <f t="shared" si="0"/>
        <v>0</v>
      </c>
      <c r="R23" s="99">
        <f>(R22-(R22*Q23))</f>
        <v>0.216</v>
      </c>
      <c r="S23" s="178"/>
      <c r="T23" s="172"/>
      <c r="U23" s="175"/>
    </row>
    <row r="24" spans="1:23" s="93" customFormat="1" ht="14.25" x14ac:dyDescent="0.2">
      <c r="B24" s="184"/>
      <c r="C24" s="187"/>
      <c r="D24" s="190"/>
      <c r="E24" s="193"/>
      <c r="F24" s="179" t="s">
        <v>229</v>
      </c>
      <c r="G24" s="101" t="s">
        <v>230</v>
      </c>
      <c r="H24" s="97" t="s">
        <v>187</v>
      </c>
      <c r="I24" s="102">
        <f>VLOOKUP(H24,[1]Criterios!$B$3:$C$6,2,FALSE)</f>
        <v>0</v>
      </c>
      <c r="J24" s="97" t="s">
        <v>187</v>
      </c>
      <c r="K24" s="102">
        <f>VLOOKUP(J24,[1]Criterios!$B$7:$C$9,2,FALSE)</f>
        <v>0</v>
      </c>
      <c r="L24" s="103"/>
      <c r="M24" s="103"/>
      <c r="N24" s="103"/>
      <c r="O24" s="103"/>
      <c r="P24" s="103"/>
      <c r="Q24" s="104">
        <f t="shared" si="0"/>
        <v>0</v>
      </c>
      <c r="R24" s="104">
        <f>IF(Q24&gt;1%,(R23-(R23*Q24)),Q24)</f>
        <v>0</v>
      </c>
      <c r="S24" s="181">
        <f>IF(R25&gt;1%,R25,R24)</f>
        <v>0</v>
      </c>
      <c r="T24" s="172"/>
      <c r="U24" s="175"/>
    </row>
    <row r="25" spans="1:23" s="93" customFormat="1" ht="14.25" x14ac:dyDescent="0.2">
      <c r="B25" s="185"/>
      <c r="C25" s="188"/>
      <c r="D25" s="190"/>
      <c r="E25" s="193"/>
      <c r="F25" s="180"/>
      <c r="G25" s="105" t="s">
        <v>227</v>
      </c>
      <c r="H25" s="97" t="s">
        <v>187</v>
      </c>
      <c r="I25" s="107">
        <f>VLOOKUP(H25,[1]Criterios!$B$3:$C$6,2,FALSE)</f>
        <v>0</v>
      </c>
      <c r="J25" s="97" t="s">
        <v>187</v>
      </c>
      <c r="K25" s="107">
        <f>VLOOKUP(J25,[1]Criterios!$B$7:$C$9,2,FALSE)</f>
        <v>0</v>
      </c>
      <c r="L25" s="106"/>
      <c r="M25" s="106"/>
      <c r="N25" s="106"/>
      <c r="O25" s="106"/>
      <c r="P25" s="106"/>
      <c r="Q25" s="108">
        <f t="shared" si="0"/>
        <v>0</v>
      </c>
      <c r="R25" s="108">
        <f>IF(Q25&gt;1%,(R24-(R24*Q25)),Q25)</f>
        <v>0</v>
      </c>
      <c r="S25" s="182"/>
      <c r="T25" s="173"/>
      <c r="U25" s="176"/>
    </row>
    <row r="26" spans="1:23" ht="15" x14ac:dyDescent="0.2">
      <c r="A26" s="87"/>
      <c r="B26" s="110"/>
      <c r="C26" s="110"/>
      <c r="D26" s="110"/>
      <c r="E26" s="110"/>
      <c r="F26" s="110"/>
      <c r="G26" s="110"/>
      <c r="J26" s="79"/>
      <c r="K26" s="79"/>
      <c r="L26" s="79"/>
      <c r="M26" s="79"/>
      <c r="N26" s="79"/>
      <c r="O26" s="79"/>
      <c r="P26" s="79"/>
      <c r="Q26" s="79"/>
      <c r="R26" s="79"/>
      <c r="S26" s="79"/>
      <c r="T26" s="79"/>
      <c r="U26" s="79"/>
    </row>
    <row r="27" spans="1:23" ht="4.5" customHeight="1" x14ac:dyDescent="0.2">
      <c r="A27" s="87"/>
      <c r="B27" s="88"/>
      <c r="C27" s="88"/>
      <c r="D27" s="79"/>
      <c r="E27" s="79"/>
      <c r="F27" s="79"/>
      <c r="G27" s="110"/>
      <c r="H27" s="88"/>
      <c r="I27" s="88"/>
      <c r="J27" s="88"/>
      <c r="K27" s="88"/>
      <c r="L27" s="88"/>
      <c r="M27" s="79"/>
      <c r="N27" s="79"/>
      <c r="O27" s="79"/>
      <c r="P27" s="79"/>
      <c r="Q27" s="79"/>
      <c r="R27" s="79"/>
      <c r="S27" s="79"/>
      <c r="T27" s="79"/>
      <c r="U27" s="79"/>
    </row>
    <row r="28" spans="1:23" ht="6.75" customHeight="1" x14ac:dyDescent="0.2">
      <c r="A28" s="87"/>
      <c r="B28" s="110"/>
      <c r="C28" s="110"/>
      <c r="D28" s="110"/>
      <c r="E28" s="110"/>
      <c r="F28" s="110"/>
      <c r="G28" s="110"/>
      <c r="J28" s="79"/>
      <c r="K28" s="79"/>
      <c r="L28" s="79"/>
      <c r="M28" s="79"/>
      <c r="N28" s="79"/>
      <c r="O28" s="79"/>
      <c r="P28" s="79"/>
      <c r="Q28" s="79"/>
      <c r="R28" s="79"/>
      <c r="S28" s="79"/>
      <c r="T28" s="79"/>
      <c r="U28" s="79"/>
    </row>
    <row r="29" spans="1:23" ht="16.5" customHeight="1" x14ac:dyDescent="0.2">
      <c r="A29" s="87"/>
      <c r="B29" s="207" t="s">
        <v>253</v>
      </c>
      <c r="C29" s="207"/>
      <c r="D29" s="207"/>
      <c r="E29" s="207"/>
      <c r="F29" s="207"/>
      <c r="G29" s="207"/>
      <c r="H29" s="207"/>
      <c r="I29" s="207"/>
      <c r="J29" s="207"/>
      <c r="K29" s="207"/>
      <c r="L29" s="207"/>
      <c r="M29" s="207"/>
      <c r="N29" s="207"/>
      <c r="O29" s="207"/>
      <c r="P29" s="207"/>
      <c r="Q29" s="207"/>
      <c r="R29" s="207"/>
      <c r="S29" s="207"/>
      <c r="T29" s="207"/>
      <c r="U29" s="207"/>
      <c r="V29" s="207"/>
      <c r="W29" s="207"/>
    </row>
    <row r="30" spans="1:23" ht="15" x14ac:dyDescent="0.2">
      <c r="A30" s="87"/>
      <c r="B30" s="83"/>
      <c r="C30" s="83"/>
      <c r="D30" s="85"/>
      <c r="E30" s="85"/>
      <c r="F30" s="85"/>
      <c r="H30" s="88"/>
      <c r="I30" s="88"/>
      <c r="J30" s="88"/>
      <c r="K30" s="88"/>
      <c r="L30" s="88"/>
    </row>
    <row r="31" spans="1:23" ht="15" customHeight="1" x14ac:dyDescent="0.2">
      <c r="A31" s="87"/>
      <c r="B31" s="208" t="s">
        <v>171</v>
      </c>
      <c r="C31" s="209"/>
      <c r="D31" s="210">
        <v>45758</v>
      </c>
      <c r="E31" s="211"/>
      <c r="F31" s="88" t="s">
        <v>170</v>
      </c>
      <c r="G31" s="212" t="s">
        <v>204</v>
      </c>
      <c r="H31" s="213"/>
      <c r="I31" s="225" t="s">
        <v>172</v>
      </c>
      <c r="J31" s="208"/>
      <c r="K31" s="208"/>
      <c r="L31" s="208"/>
      <c r="M31" s="209"/>
      <c r="N31" s="211" t="s">
        <v>237</v>
      </c>
      <c r="O31" s="211"/>
      <c r="P31" s="211"/>
      <c r="Q31" s="211"/>
      <c r="R31" s="211"/>
      <c r="T31" s="79"/>
      <c r="U31" s="79"/>
    </row>
    <row r="32" spans="1:23" ht="15" x14ac:dyDescent="0.2">
      <c r="A32" s="87"/>
      <c r="B32" s="83"/>
      <c r="C32" s="83"/>
      <c r="D32" s="85"/>
      <c r="E32" s="85"/>
      <c r="F32" s="85"/>
      <c r="H32" s="199"/>
      <c r="I32" s="199"/>
      <c r="J32" s="199"/>
      <c r="K32" s="199"/>
      <c r="L32" s="199"/>
    </row>
    <row r="33" spans="2:23" s="90" customFormat="1" ht="28.5" customHeight="1" x14ac:dyDescent="0.25">
      <c r="B33" s="200" t="s">
        <v>168</v>
      </c>
      <c r="C33" s="200" t="s">
        <v>167</v>
      </c>
      <c r="D33" s="200" t="s">
        <v>166</v>
      </c>
      <c r="E33" s="200"/>
      <c r="F33" s="201" t="s">
        <v>165</v>
      </c>
      <c r="G33" s="200" t="s">
        <v>164</v>
      </c>
      <c r="H33" s="204" t="s">
        <v>163</v>
      </c>
      <c r="I33" s="205"/>
      <c r="J33" s="205"/>
      <c r="K33" s="205"/>
      <c r="L33" s="205"/>
      <c r="M33" s="205"/>
      <c r="N33" s="205"/>
      <c r="O33" s="205"/>
      <c r="P33" s="206"/>
      <c r="Q33" s="215" t="s">
        <v>162</v>
      </c>
      <c r="R33" s="215"/>
      <c r="S33" s="215"/>
      <c r="T33" s="215"/>
      <c r="U33" s="216" t="s">
        <v>161</v>
      </c>
      <c r="V33" s="217" t="s">
        <v>160</v>
      </c>
      <c r="W33" s="111"/>
    </row>
    <row r="34" spans="2:23" s="90" customFormat="1" ht="21.75" customHeight="1" x14ac:dyDescent="0.25">
      <c r="B34" s="200"/>
      <c r="C34" s="200"/>
      <c r="D34" s="200"/>
      <c r="E34" s="200"/>
      <c r="F34" s="202"/>
      <c r="G34" s="200"/>
      <c r="H34" s="204" t="s">
        <v>158</v>
      </c>
      <c r="I34" s="205"/>
      <c r="J34" s="205"/>
      <c r="K34" s="206"/>
      <c r="L34" s="204" t="s">
        <v>157</v>
      </c>
      <c r="M34" s="205"/>
      <c r="N34" s="205"/>
      <c r="O34" s="205"/>
      <c r="P34" s="206"/>
      <c r="Q34" s="218" t="s">
        <v>156</v>
      </c>
      <c r="R34" s="218" t="s">
        <v>155</v>
      </c>
      <c r="S34" s="218" t="s">
        <v>154</v>
      </c>
      <c r="T34" s="220" t="s">
        <v>153</v>
      </c>
      <c r="U34" s="216" t="s">
        <v>152</v>
      </c>
      <c r="V34" s="217"/>
      <c r="W34" s="111"/>
    </row>
    <row r="35" spans="2:23" s="90" customFormat="1" ht="63.75" x14ac:dyDescent="0.25">
      <c r="B35" s="200"/>
      <c r="C35" s="200"/>
      <c r="D35" s="91" t="s">
        <v>151</v>
      </c>
      <c r="E35" s="91" t="s">
        <v>22</v>
      </c>
      <c r="F35" s="203"/>
      <c r="G35" s="200"/>
      <c r="H35" s="91" t="s">
        <v>150</v>
      </c>
      <c r="I35" s="91" t="s">
        <v>148</v>
      </c>
      <c r="J35" s="91" t="s">
        <v>149</v>
      </c>
      <c r="K35" s="91" t="s">
        <v>148</v>
      </c>
      <c r="L35" s="91" t="s">
        <v>147</v>
      </c>
      <c r="M35" s="92" t="s">
        <v>30</v>
      </c>
      <c r="N35" s="92" t="s">
        <v>146</v>
      </c>
      <c r="O35" s="92" t="s">
        <v>145</v>
      </c>
      <c r="P35" s="91" t="s">
        <v>144</v>
      </c>
      <c r="Q35" s="219"/>
      <c r="R35" s="219"/>
      <c r="S35" s="219"/>
      <c r="T35" s="221"/>
      <c r="U35" s="216"/>
      <c r="V35" s="217"/>
      <c r="W35" s="111"/>
    </row>
    <row r="36" spans="2:23" s="93" customFormat="1" ht="303" customHeight="1" x14ac:dyDescent="0.2">
      <c r="B36" s="183" t="s">
        <v>206</v>
      </c>
      <c r="C36" s="186" t="s">
        <v>208</v>
      </c>
      <c r="D36" s="189" t="s">
        <v>67</v>
      </c>
      <c r="E36" s="192">
        <f>VLOOKUP(D36,[1]Criterios!$A$20:$B$24,2,FALSE)</f>
        <v>0.6</v>
      </c>
      <c r="F36" s="195" t="s">
        <v>238</v>
      </c>
      <c r="G36" s="112" t="s">
        <v>226</v>
      </c>
      <c r="H36" s="94" t="s">
        <v>192</v>
      </c>
      <c r="I36" s="95">
        <f>VLOOKUP(H36,[1]Criterios!$B$3:$C$6,2,FALSE)</f>
        <v>0.25</v>
      </c>
      <c r="J36" s="94" t="s">
        <v>101</v>
      </c>
      <c r="K36" s="95">
        <f>VLOOKUP(J36,[1]Criterios!$B$7:$C$9,2,FALSE)</f>
        <v>0.15</v>
      </c>
      <c r="L36" s="94" t="s">
        <v>185</v>
      </c>
      <c r="M36" s="94" t="s">
        <v>184</v>
      </c>
      <c r="N36" s="94" t="s">
        <v>179</v>
      </c>
      <c r="O36" s="94" t="s">
        <v>181</v>
      </c>
      <c r="P36" s="94" t="s">
        <v>176</v>
      </c>
      <c r="Q36" s="96">
        <f t="shared" ref="Q36:Q47" si="1">+I36+K36</f>
        <v>0.4</v>
      </c>
      <c r="R36" s="96">
        <f>(E36-(E36*Q36))</f>
        <v>0.36</v>
      </c>
      <c r="S36" s="196">
        <f>IF(R37&gt;1%,R37,R36)</f>
        <v>0.36</v>
      </c>
      <c r="T36" s="171">
        <f>IF(S40&gt;1%,S40,(IF(S38&gt;1%,S38,S36)))</f>
        <v>0.36</v>
      </c>
      <c r="U36" s="174" t="str">
        <f>IF(T36&lt;=20%,[1]Criterios!$A$20,IF(T36&lt;=40%,[1]Criterios!$A$21,IF(T36&lt;=60%,[1]Criterios!$A$22,IF(T36&lt;=80,[1]Criterios!$A$23,[1]Criterios!$A$24))))</f>
        <v>Baja</v>
      </c>
      <c r="V36" s="222" t="s">
        <v>240</v>
      </c>
    </row>
    <row r="37" spans="2:23" s="93" customFormat="1" ht="14.25" x14ac:dyDescent="0.2">
      <c r="B37" s="184"/>
      <c r="C37" s="187"/>
      <c r="D37" s="190"/>
      <c r="E37" s="193"/>
      <c r="F37" s="177"/>
      <c r="G37" s="113" t="s">
        <v>140</v>
      </c>
      <c r="H37" s="97" t="s">
        <v>187</v>
      </c>
      <c r="I37" s="98">
        <f>VLOOKUP(H37,[1]Criterios!$B$3:$C$6,2,FALSE)</f>
        <v>0</v>
      </c>
      <c r="J37" s="97" t="s">
        <v>187</v>
      </c>
      <c r="K37" s="98">
        <f>VLOOKUP(J37,[1]Criterios!$B$7:$C$9,2,FALSE)</f>
        <v>0</v>
      </c>
      <c r="L37" s="97"/>
      <c r="M37" s="97"/>
      <c r="N37" s="97"/>
      <c r="O37" s="97"/>
      <c r="P37" s="97"/>
      <c r="Q37" s="99">
        <f t="shared" si="1"/>
        <v>0</v>
      </c>
      <c r="R37" s="99">
        <f>(R36-(R36*Q37))</f>
        <v>0.36</v>
      </c>
      <c r="S37" s="178"/>
      <c r="T37" s="172"/>
      <c r="U37" s="175"/>
      <c r="V37" s="224"/>
    </row>
    <row r="38" spans="2:23" s="93" customFormat="1" ht="14.25" x14ac:dyDescent="0.2">
      <c r="B38" s="184"/>
      <c r="C38" s="187"/>
      <c r="D38" s="190"/>
      <c r="E38" s="193"/>
      <c r="F38" s="177" t="s">
        <v>143</v>
      </c>
      <c r="G38" s="113" t="s">
        <v>141</v>
      </c>
      <c r="H38" s="97" t="s">
        <v>187</v>
      </c>
      <c r="I38" s="98">
        <f>VLOOKUP(H38,[1]Criterios!$B$3:$C$6,2,FALSE)</f>
        <v>0</v>
      </c>
      <c r="J38" s="97" t="s">
        <v>187</v>
      </c>
      <c r="K38" s="98">
        <f>VLOOKUP(J38,[1]Criterios!$B$7:$C$9,2,FALSE)</f>
        <v>0</v>
      </c>
      <c r="L38" s="97"/>
      <c r="M38" s="97"/>
      <c r="N38" s="97"/>
      <c r="O38" s="97"/>
      <c r="P38" s="97"/>
      <c r="Q38" s="99">
        <f t="shared" si="1"/>
        <v>0</v>
      </c>
      <c r="R38" s="99">
        <f>IF(Q38&gt;1%,(R37-(R37*Q38)),Q38)</f>
        <v>0</v>
      </c>
      <c r="S38" s="178">
        <f>IF(R39&gt;1%,R39,R38)</f>
        <v>0</v>
      </c>
      <c r="T38" s="172"/>
      <c r="U38" s="175"/>
      <c r="V38" s="224"/>
    </row>
    <row r="39" spans="2:23" s="93" customFormat="1" ht="14.25" x14ac:dyDescent="0.2">
      <c r="B39" s="184"/>
      <c r="C39" s="187"/>
      <c r="D39" s="190"/>
      <c r="E39" s="193"/>
      <c r="F39" s="177"/>
      <c r="G39" s="113" t="s">
        <v>140</v>
      </c>
      <c r="H39" s="97" t="s">
        <v>187</v>
      </c>
      <c r="I39" s="98">
        <f>VLOOKUP(H39,[1]Criterios!$B$3:$C$6,2,FALSE)</f>
        <v>0</v>
      </c>
      <c r="J39" s="97" t="s">
        <v>187</v>
      </c>
      <c r="K39" s="98">
        <f>VLOOKUP(J39,[1]Criterios!$B$7:$C$9,2,FALSE)</f>
        <v>0</v>
      </c>
      <c r="L39" s="97"/>
      <c r="M39" s="97"/>
      <c r="N39" s="97"/>
      <c r="O39" s="97"/>
      <c r="P39" s="97"/>
      <c r="Q39" s="99">
        <f t="shared" si="1"/>
        <v>0</v>
      </c>
      <c r="R39" s="99">
        <f>(R38-(R38*Q39))</f>
        <v>0</v>
      </c>
      <c r="S39" s="178"/>
      <c r="T39" s="172"/>
      <c r="U39" s="175"/>
      <c r="V39" s="224"/>
    </row>
    <row r="40" spans="2:23" s="93" customFormat="1" ht="14.25" x14ac:dyDescent="0.2">
      <c r="B40" s="184"/>
      <c r="C40" s="187"/>
      <c r="D40" s="190"/>
      <c r="E40" s="193"/>
      <c r="F40" s="197" t="s">
        <v>142</v>
      </c>
      <c r="G40" s="114" t="s">
        <v>141</v>
      </c>
      <c r="H40" s="103" t="s">
        <v>187</v>
      </c>
      <c r="I40" s="102">
        <f>VLOOKUP(H40,[1]Criterios!$B$3:$C$6,2,FALSE)</f>
        <v>0</v>
      </c>
      <c r="J40" s="97" t="s">
        <v>187</v>
      </c>
      <c r="K40" s="102">
        <f>VLOOKUP(J40,[1]Criterios!$B$7:$C$9,2,FALSE)</f>
        <v>0</v>
      </c>
      <c r="L40" s="103"/>
      <c r="M40" s="103"/>
      <c r="N40" s="103"/>
      <c r="O40" s="103"/>
      <c r="P40" s="103"/>
      <c r="Q40" s="104">
        <f t="shared" si="1"/>
        <v>0</v>
      </c>
      <c r="R40" s="104">
        <f>IF(Q40&gt;1%,(R39-(R39*Q40)),Q40)</f>
        <v>0</v>
      </c>
      <c r="S40" s="181">
        <f>IF(R41&gt;1%,R41,R40)</f>
        <v>0</v>
      </c>
      <c r="T40" s="172"/>
      <c r="U40" s="175"/>
      <c r="V40" s="224"/>
    </row>
    <row r="41" spans="2:23" s="93" customFormat="1" ht="14.25" x14ac:dyDescent="0.2">
      <c r="B41" s="185"/>
      <c r="C41" s="188"/>
      <c r="D41" s="191"/>
      <c r="E41" s="194"/>
      <c r="F41" s="198"/>
      <c r="G41" s="115" t="s">
        <v>140</v>
      </c>
      <c r="H41" s="106" t="s">
        <v>187</v>
      </c>
      <c r="I41" s="107">
        <f>VLOOKUP(H41,[1]Criterios!$B$3:$C$6,2,FALSE)</f>
        <v>0</v>
      </c>
      <c r="J41" s="106" t="s">
        <v>187</v>
      </c>
      <c r="K41" s="107">
        <f>VLOOKUP(J41,[1]Criterios!$B$7:$C$9,2,FALSE)</f>
        <v>0</v>
      </c>
      <c r="L41" s="106"/>
      <c r="M41" s="106"/>
      <c r="N41" s="106"/>
      <c r="O41" s="106"/>
      <c r="P41" s="106"/>
      <c r="Q41" s="108">
        <f t="shared" si="1"/>
        <v>0</v>
      </c>
      <c r="R41" s="108">
        <f>IF(Q41&gt;1%,(R40-(R40*Q41)),Q41)</f>
        <v>0</v>
      </c>
      <c r="S41" s="182"/>
      <c r="T41" s="173"/>
      <c r="U41" s="176"/>
      <c r="V41" s="223"/>
    </row>
    <row r="42" spans="2:23" s="93" customFormat="1" ht="242.25" x14ac:dyDescent="0.2">
      <c r="B42" s="183" t="s">
        <v>231</v>
      </c>
      <c r="C42" s="186" t="s">
        <v>212</v>
      </c>
      <c r="D42" s="189" t="s">
        <v>67</v>
      </c>
      <c r="E42" s="192">
        <f>VLOOKUP(D42,[1]Criterios!$A$20:$B$24,2,FALSE)</f>
        <v>0.6</v>
      </c>
      <c r="F42" s="195" t="s">
        <v>232</v>
      </c>
      <c r="G42" s="112" t="s">
        <v>234</v>
      </c>
      <c r="H42" s="94" t="s">
        <v>192</v>
      </c>
      <c r="I42" s="95">
        <f>VLOOKUP(H42,[1]Criterios!$B$3:$C$6,2,FALSE)</f>
        <v>0.25</v>
      </c>
      <c r="J42" s="94" t="s">
        <v>101</v>
      </c>
      <c r="K42" s="95">
        <f>VLOOKUP(J42,[1]Criterios!$B$7:$C$9,2,FALSE)</f>
        <v>0.15</v>
      </c>
      <c r="L42" s="94" t="s">
        <v>185</v>
      </c>
      <c r="M42" s="94" t="s">
        <v>184</v>
      </c>
      <c r="N42" s="94" t="s">
        <v>179</v>
      </c>
      <c r="O42" s="94" t="s">
        <v>181</v>
      </c>
      <c r="P42" s="94" t="s">
        <v>176</v>
      </c>
      <c r="Q42" s="96">
        <f t="shared" si="1"/>
        <v>0.4</v>
      </c>
      <c r="R42" s="96">
        <f>(E42-(E42*Q42))</f>
        <v>0.36</v>
      </c>
      <c r="S42" s="196">
        <f>IF(R43&gt;1%,R43,R42)</f>
        <v>0.36</v>
      </c>
      <c r="T42" s="171">
        <f>IF(S46&gt;1%,S46,(IF(S44&gt;1%,S44,S42)))</f>
        <v>0.216</v>
      </c>
      <c r="U42" s="174" t="str">
        <f>IF(T42&lt;=20%,[1]Criterios!$A$20,IF(T42&lt;=40%,[1]Criterios!$A$21,IF(T42&lt;=60%,[1]Criterios!$A$22,IF(T42&lt;=80,[1]Criterios!$A$23,[1]Criterios!$A$24))))</f>
        <v>Baja</v>
      </c>
      <c r="V42" s="222" t="s">
        <v>240</v>
      </c>
    </row>
    <row r="43" spans="2:23" s="87" customFormat="1" ht="15" x14ac:dyDescent="0.2">
      <c r="B43" s="184"/>
      <c r="C43" s="187"/>
      <c r="D43" s="190"/>
      <c r="E43" s="193"/>
      <c r="F43" s="177"/>
      <c r="G43" s="113" t="s">
        <v>140</v>
      </c>
      <c r="H43" s="97" t="s">
        <v>187</v>
      </c>
      <c r="I43" s="98">
        <f>VLOOKUP(H43,[1]Criterios!$B$3:$C$6,2,FALSE)</f>
        <v>0</v>
      </c>
      <c r="J43" s="97" t="s">
        <v>187</v>
      </c>
      <c r="K43" s="98">
        <f>VLOOKUP(J43,[1]Criterios!$B$7:$C$9,2,FALSE)</f>
        <v>0</v>
      </c>
      <c r="L43" s="97"/>
      <c r="M43" s="97"/>
      <c r="N43" s="97"/>
      <c r="O43" s="97"/>
      <c r="P43" s="97"/>
      <c r="Q43" s="99">
        <f t="shared" si="1"/>
        <v>0</v>
      </c>
      <c r="R43" s="99">
        <f>(R42-(R42*Q43))</f>
        <v>0.36</v>
      </c>
      <c r="S43" s="178"/>
      <c r="T43" s="172"/>
      <c r="U43" s="175"/>
      <c r="V43" s="223"/>
    </row>
    <row r="44" spans="2:23" s="87" customFormat="1" ht="216.75" x14ac:dyDescent="0.2">
      <c r="B44" s="184"/>
      <c r="C44" s="187"/>
      <c r="D44" s="190"/>
      <c r="E44" s="193"/>
      <c r="F44" s="177" t="s">
        <v>239</v>
      </c>
      <c r="G44" s="113" t="s">
        <v>235</v>
      </c>
      <c r="H44" s="97" t="s">
        <v>192</v>
      </c>
      <c r="I44" s="98">
        <f>VLOOKUP(H44,[1]Criterios!$B$3:$C$6,2,FALSE)</f>
        <v>0.25</v>
      </c>
      <c r="J44" s="97" t="s">
        <v>101</v>
      </c>
      <c r="K44" s="98">
        <f>VLOOKUP(J44,[1]Criterios!$B$7:$C$9,2,FALSE)</f>
        <v>0.15</v>
      </c>
      <c r="L44" s="97" t="s">
        <v>185</v>
      </c>
      <c r="M44" s="97" t="s">
        <v>184</v>
      </c>
      <c r="N44" s="97" t="s">
        <v>179</v>
      </c>
      <c r="O44" s="97" t="s">
        <v>181</v>
      </c>
      <c r="P44" s="97" t="s">
        <v>176</v>
      </c>
      <c r="Q44" s="99">
        <f t="shared" si="1"/>
        <v>0.4</v>
      </c>
      <c r="R44" s="99">
        <f>IF(Q44&gt;1%,(R43-(R43*Q44)),Q44)</f>
        <v>0.216</v>
      </c>
      <c r="S44" s="178">
        <f>IF(R45&gt;1%,R45,R44)</f>
        <v>0.216</v>
      </c>
      <c r="T44" s="172"/>
      <c r="U44" s="175"/>
      <c r="V44" s="222" t="s">
        <v>241</v>
      </c>
    </row>
    <row r="45" spans="2:23" s="87" customFormat="1" ht="15" x14ac:dyDescent="0.2">
      <c r="B45" s="184"/>
      <c r="C45" s="187"/>
      <c r="D45" s="190"/>
      <c r="E45" s="193"/>
      <c r="F45" s="177"/>
      <c r="G45" s="113" t="s">
        <v>140</v>
      </c>
      <c r="H45" s="97" t="s">
        <v>187</v>
      </c>
      <c r="I45" s="98">
        <f>VLOOKUP(H45,[1]Criterios!$B$3:$C$6,2,FALSE)</f>
        <v>0</v>
      </c>
      <c r="J45" s="97" t="s">
        <v>187</v>
      </c>
      <c r="K45" s="98">
        <f>VLOOKUP(J45,[1]Criterios!$B$7:$C$9,2,FALSE)</f>
        <v>0</v>
      </c>
      <c r="L45" s="97"/>
      <c r="M45" s="97"/>
      <c r="N45" s="97"/>
      <c r="O45" s="97"/>
      <c r="P45" s="97"/>
      <c r="Q45" s="99">
        <f t="shared" si="1"/>
        <v>0</v>
      </c>
      <c r="R45" s="99">
        <f>(R44-(R44*Q45))</f>
        <v>0.216</v>
      </c>
      <c r="S45" s="178"/>
      <c r="T45" s="172"/>
      <c r="U45" s="175"/>
      <c r="V45" s="224"/>
    </row>
    <row r="46" spans="2:23" s="87" customFormat="1" ht="15" x14ac:dyDescent="0.2">
      <c r="B46" s="184"/>
      <c r="C46" s="187"/>
      <c r="D46" s="190"/>
      <c r="E46" s="193"/>
      <c r="F46" s="197" t="s">
        <v>142</v>
      </c>
      <c r="G46" s="114" t="s">
        <v>141</v>
      </c>
      <c r="H46" s="103" t="s">
        <v>187</v>
      </c>
      <c r="I46" s="102">
        <f>VLOOKUP(H46,[1]Criterios!$B$3:$C$6,2,FALSE)</f>
        <v>0</v>
      </c>
      <c r="J46" s="103" t="s">
        <v>187</v>
      </c>
      <c r="K46" s="102">
        <f>VLOOKUP(J46,[1]Criterios!$B$7:$C$9,2,FALSE)</f>
        <v>0</v>
      </c>
      <c r="L46" s="103"/>
      <c r="M46" s="103"/>
      <c r="N46" s="103"/>
      <c r="O46" s="103"/>
      <c r="P46" s="103"/>
      <c r="Q46" s="104">
        <f t="shared" si="1"/>
        <v>0</v>
      </c>
      <c r="R46" s="104">
        <f>IF(Q46&gt;1%,(R45-(R45*Q46)),Q46)</f>
        <v>0</v>
      </c>
      <c r="S46" s="181">
        <f>IF(R47&gt;1%,R47,R46)</f>
        <v>0</v>
      </c>
      <c r="T46" s="172"/>
      <c r="U46" s="175"/>
      <c r="V46" s="224"/>
    </row>
    <row r="47" spans="2:23" s="87" customFormat="1" ht="15" x14ac:dyDescent="0.2">
      <c r="B47" s="185"/>
      <c r="C47" s="188"/>
      <c r="D47" s="191"/>
      <c r="E47" s="194"/>
      <c r="F47" s="198"/>
      <c r="G47" s="115" t="s">
        <v>140</v>
      </c>
      <c r="H47" s="106" t="s">
        <v>187</v>
      </c>
      <c r="I47" s="107">
        <f>VLOOKUP(H47,[1]Criterios!$B$3:$C$6,2,FALSE)</f>
        <v>0</v>
      </c>
      <c r="J47" s="106" t="s">
        <v>187</v>
      </c>
      <c r="K47" s="107">
        <f>VLOOKUP(J47,[1]Criterios!$B$7:$C$9,2,FALSE)</f>
        <v>0</v>
      </c>
      <c r="L47" s="106"/>
      <c r="M47" s="106"/>
      <c r="N47" s="106"/>
      <c r="O47" s="106"/>
      <c r="P47" s="106"/>
      <c r="Q47" s="108">
        <f t="shared" si="1"/>
        <v>0</v>
      </c>
      <c r="R47" s="108">
        <f>IF(Q47&gt;1%,(R46-(R46*Q47)),Q47)</f>
        <v>0</v>
      </c>
      <c r="S47" s="182"/>
      <c r="T47" s="173"/>
      <c r="U47" s="176"/>
      <c r="V47" s="223"/>
    </row>
    <row r="48" spans="2:23" x14ac:dyDescent="0.2">
      <c r="B48" s="110"/>
      <c r="C48" s="110"/>
      <c r="D48" s="110"/>
      <c r="E48" s="110"/>
      <c r="F48" s="110"/>
      <c r="G48" s="110"/>
      <c r="J48" s="79"/>
      <c r="K48" s="79"/>
      <c r="L48" s="79"/>
      <c r="M48" s="79"/>
      <c r="N48" s="79"/>
      <c r="O48" s="79"/>
      <c r="P48" s="79"/>
      <c r="Q48" s="79"/>
      <c r="R48" s="79"/>
      <c r="S48" s="79"/>
      <c r="T48" s="57"/>
      <c r="U48" s="79"/>
    </row>
    <row r="49" spans="1:23" ht="5.25" customHeight="1" x14ac:dyDescent="0.2"/>
    <row r="51" spans="1:23" ht="6.75" customHeight="1" x14ac:dyDescent="0.2">
      <c r="A51" s="87"/>
      <c r="B51" s="110"/>
      <c r="C51" s="110"/>
      <c r="D51" s="110"/>
      <c r="E51" s="110"/>
      <c r="F51" s="110"/>
      <c r="G51" s="110"/>
      <c r="J51" s="79"/>
      <c r="K51" s="79"/>
      <c r="L51" s="79"/>
      <c r="M51" s="79"/>
      <c r="N51" s="79"/>
      <c r="O51" s="79"/>
      <c r="P51" s="79"/>
      <c r="Q51" s="79"/>
      <c r="R51" s="79"/>
      <c r="S51" s="79"/>
      <c r="T51" s="79"/>
      <c r="U51" s="79"/>
    </row>
    <row r="52" spans="1:23" ht="16.5" customHeight="1" x14ac:dyDescent="0.2">
      <c r="A52" s="87"/>
      <c r="B52" s="207" t="s">
        <v>254</v>
      </c>
      <c r="C52" s="207"/>
      <c r="D52" s="207"/>
      <c r="E52" s="207"/>
      <c r="F52" s="207"/>
      <c r="G52" s="207"/>
      <c r="H52" s="207"/>
      <c r="I52" s="207"/>
      <c r="J52" s="207"/>
      <c r="K52" s="207"/>
      <c r="L52" s="207"/>
      <c r="M52" s="207"/>
      <c r="N52" s="207"/>
      <c r="O52" s="207"/>
      <c r="P52" s="207"/>
      <c r="Q52" s="207"/>
      <c r="R52" s="207"/>
      <c r="S52" s="207"/>
      <c r="T52" s="207"/>
      <c r="U52" s="207"/>
      <c r="V52" s="207"/>
      <c r="W52" s="207"/>
    </row>
    <row r="53" spans="1:23" ht="15" x14ac:dyDescent="0.2">
      <c r="A53" s="87"/>
      <c r="B53" s="83"/>
      <c r="C53" s="83"/>
      <c r="D53" s="85"/>
      <c r="E53" s="85"/>
      <c r="F53" s="85"/>
      <c r="H53" s="88"/>
      <c r="I53" s="88"/>
      <c r="J53" s="88"/>
      <c r="K53" s="88"/>
      <c r="L53" s="88"/>
    </row>
    <row r="54" spans="1:23" ht="28.9" customHeight="1" x14ac:dyDescent="0.2">
      <c r="A54" s="87"/>
      <c r="B54" s="208" t="s">
        <v>171</v>
      </c>
      <c r="C54" s="209"/>
      <c r="D54" s="210">
        <v>45812</v>
      </c>
      <c r="E54" s="211"/>
      <c r="F54" s="88" t="s">
        <v>170</v>
      </c>
      <c r="G54" s="212" t="s">
        <v>204</v>
      </c>
      <c r="H54" s="213"/>
      <c r="I54" s="208" t="s">
        <v>169</v>
      </c>
      <c r="J54" s="208"/>
      <c r="K54" s="208"/>
      <c r="L54" s="209"/>
      <c r="M54" s="212" t="s">
        <v>255</v>
      </c>
      <c r="N54" s="214"/>
      <c r="O54" s="214"/>
      <c r="P54" s="214"/>
      <c r="Q54" s="213"/>
      <c r="T54" s="79"/>
      <c r="U54" s="79"/>
    </row>
    <row r="55" spans="1:23" ht="15" x14ac:dyDescent="0.2">
      <c r="A55" s="87"/>
      <c r="B55" s="83"/>
      <c r="C55" s="83"/>
      <c r="D55" s="85"/>
      <c r="E55" s="85"/>
      <c r="F55" s="85"/>
      <c r="H55" s="199"/>
      <c r="I55" s="199"/>
      <c r="J55" s="199"/>
      <c r="K55" s="199"/>
      <c r="L55" s="199"/>
    </row>
    <row r="56" spans="1:23" s="90" customFormat="1" ht="28.5" customHeight="1" x14ac:dyDescent="0.2">
      <c r="B56" s="200" t="s">
        <v>168</v>
      </c>
      <c r="C56" s="200" t="s">
        <v>167</v>
      </c>
      <c r="D56" s="200" t="s">
        <v>166</v>
      </c>
      <c r="E56" s="200"/>
      <c r="F56" s="201" t="s">
        <v>165</v>
      </c>
      <c r="G56" s="200" t="s">
        <v>164</v>
      </c>
      <c r="H56" s="204" t="s">
        <v>163</v>
      </c>
      <c r="I56" s="205"/>
      <c r="J56" s="205"/>
      <c r="K56" s="205"/>
      <c r="L56" s="205"/>
      <c r="M56" s="205"/>
      <c r="N56" s="205"/>
      <c r="O56" s="205"/>
      <c r="P56" s="206"/>
      <c r="Q56" s="215" t="s">
        <v>162</v>
      </c>
      <c r="R56" s="215"/>
      <c r="S56" s="215"/>
      <c r="T56" s="215"/>
      <c r="U56" s="216" t="s">
        <v>161</v>
      </c>
      <c r="V56" s="217" t="s">
        <v>160</v>
      </c>
      <c r="W56" s="217" t="s">
        <v>159</v>
      </c>
    </row>
    <row r="57" spans="1:23" s="90" customFormat="1" ht="21.75" customHeight="1" x14ac:dyDescent="0.2">
      <c r="B57" s="200"/>
      <c r="C57" s="200"/>
      <c r="D57" s="200"/>
      <c r="E57" s="200"/>
      <c r="F57" s="202"/>
      <c r="G57" s="200"/>
      <c r="H57" s="204" t="s">
        <v>158</v>
      </c>
      <c r="I57" s="205"/>
      <c r="J57" s="205"/>
      <c r="K57" s="206"/>
      <c r="L57" s="204" t="s">
        <v>157</v>
      </c>
      <c r="M57" s="205"/>
      <c r="N57" s="205"/>
      <c r="O57" s="205"/>
      <c r="P57" s="206"/>
      <c r="Q57" s="218" t="s">
        <v>156</v>
      </c>
      <c r="R57" s="218" t="s">
        <v>155</v>
      </c>
      <c r="S57" s="218" t="s">
        <v>154</v>
      </c>
      <c r="T57" s="220" t="s">
        <v>153</v>
      </c>
      <c r="U57" s="216" t="s">
        <v>152</v>
      </c>
      <c r="V57" s="217"/>
      <c r="W57" s="217"/>
    </row>
    <row r="58" spans="1:23" s="90" customFormat="1" ht="63.75" x14ac:dyDescent="0.2">
      <c r="B58" s="200"/>
      <c r="C58" s="200"/>
      <c r="D58" s="91" t="s">
        <v>151</v>
      </c>
      <c r="E58" s="91" t="s">
        <v>22</v>
      </c>
      <c r="F58" s="203"/>
      <c r="G58" s="200"/>
      <c r="H58" s="91" t="s">
        <v>150</v>
      </c>
      <c r="I58" s="91" t="s">
        <v>148</v>
      </c>
      <c r="J58" s="91" t="s">
        <v>149</v>
      </c>
      <c r="K58" s="91" t="s">
        <v>148</v>
      </c>
      <c r="L58" s="91" t="s">
        <v>147</v>
      </c>
      <c r="M58" s="92" t="s">
        <v>30</v>
      </c>
      <c r="N58" s="92" t="s">
        <v>146</v>
      </c>
      <c r="O58" s="92" t="s">
        <v>145</v>
      </c>
      <c r="P58" s="91" t="s">
        <v>144</v>
      </c>
      <c r="Q58" s="219"/>
      <c r="R58" s="219"/>
      <c r="S58" s="219"/>
      <c r="T58" s="221"/>
      <c r="U58" s="216"/>
      <c r="V58" s="217"/>
      <c r="W58" s="217"/>
    </row>
    <row r="59" spans="1:23" s="93" customFormat="1" ht="267.75" x14ac:dyDescent="0.2">
      <c r="B59" s="183" t="s">
        <v>206</v>
      </c>
      <c r="C59" s="186" t="s">
        <v>208</v>
      </c>
      <c r="D59" s="189" t="s">
        <v>67</v>
      </c>
      <c r="E59" s="192">
        <f>VLOOKUP(D59,[2]Criterios!$A$20:$B$24,2,FALSE)</f>
        <v>0.6</v>
      </c>
      <c r="F59" s="195" t="s">
        <v>238</v>
      </c>
      <c r="G59" s="112" t="s">
        <v>226</v>
      </c>
      <c r="H59" s="94" t="s">
        <v>192</v>
      </c>
      <c r="I59" s="95">
        <f>VLOOKUP(H59,[1]Criterios!$B$3:$C$6,2,FALSE)</f>
        <v>0.25</v>
      </c>
      <c r="J59" s="94" t="s">
        <v>101</v>
      </c>
      <c r="K59" s="95">
        <f>VLOOKUP(J59,[1]Criterios!$B$7:$C$9,2,FALSE)</f>
        <v>0.15</v>
      </c>
      <c r="L59" s="94" t="s">
        <v>185</v>
      </c>
      <c r="M59" s="94" t="s">
        <v>184</v>
      </c>
      <c r="N59" s="94" t="s">
        <v>179</v>
      </c>
      <c r="O59" s="94" t="s">
        <v>181</v>
      </c>
      <c r="P59" s="94" t="s">
        <v>176</v>
      </c>
      <c r="Q59" s="96">
        <f t="shared" ref="Q59:Q70" si="2">+I59+K59</f>
        <v>0.4</v>
      </c>
      <c r="R59" s="96">
        <f>(E59-(E59*Q59))</f>
        <v>0.36</v>
      </c>
      <c r="S59" s="196">
        <f>IF(R60&gt;1%,R60,R59)</f>
        <v>0.36</v>
      </c>
      <c r="T59" s="171">
        <f>IF(S63&gt;1%,S63,(IF(S61&gt;1%,S61,S59)))</f>
        <v>0.36</v>
      </c>
      <c r="U59" s="174" t="str">
        <f>IF(T59&lt;=20%,[1]Criterios!$A$20,IF(T59&lt;=40%,[1]Criterios!$A$21,IF(T59&lt;=60%,[1]Criterios!$A$22,IF(T59&lt;=80,[1]Criterios!$A$23,[1]Criterios!$A$24))))</f>
        <v>Baja</v>
      </c>
      <c r="V59" s="116" t="s">
        <v>256</v>
      </c>
      <c r="W59" s="117" t="s">
        <v>257</v>
      </c>
    </row>
    <row r="60" spans="1:23" s="93" customFormat="1" ht="14.25" x14ac:dyDescent="0.2">
      <c r="B60" s="184"/>
      <c r="C60" s="187"/>
      <c r="D60" s="190"/>
      <c r="E60" s="193"/>
      <c r="F60" s="177"/>
      <c r="G60" s="113" t="s">
        <v>140</v>
      </c>
      <c r="H60" s="97" t="s">
        <v>187</v>
      </c>
      <c r="I60" s="98">
        <f>VLOOKUP(H60,[1]Criterios!$B$3:$C$6,2,FALSE)</f>
        <v>0</v>
      </c>
      <c r="J60" s="97" t="s">
        <v>187</v>
      </c>
      <c r="K60" s="98">
        <f>VLOOKUP(J60,[1]Criterios!$B$7:$C$9,2,FALSE)</f>
        <v>0</v>
      </c>
      <c r="L60" s="97"/>
      <c r="M60" s="97"/>
      <c r="N60" s="97"/>
      <c r="O60" s="97"/>
      <c r="P60" s="97"/>
      <c r="Q60" s="99">
        <f t="shared" si="2"/>
        <v>0</v>
      </c>
      <c r="R60" s="99">
        <f>(R59-(R59*Q60))</f>
        <v>0.36</v>
      </c>
      <c r="S60" s="178"/>
      <c r="T60" s="172"/>
      <c r="U60" s="175"/>
      <c r="V60" s="118"/>
      <c r="W60" s="118"/>
    </row>
    <row r="61" spans="1:23" s="93" customFormat="1" ht="14.25" x14ac:dyDescent="0.2">
      <c r="B61" s="184"/>
      <c r="C61" s="187"/>
      <c r="D61" s="190"/>
      <c r="E61" s="193"/>
      <c r="F61" s="177" t="s">
        <v>143</v>
      </c>
      <c r="G61" s="113" t="s">
        <v>141</v>
      </c>
      <c r="H61" s="97" t="s">
        <v>187</v>
      </c>
      <c r="I61" s="98">
        <f>VLOOKUP(H61,[1]Criterios!$B$3:$C$6,2,FALSE)</f>
        <v>0</v>
      </c>
      <c r="J61" s="97" t="s">
        <v>187</v>
      </c>
      <c r="K61" s="98">
        <f>VLOOKUP(J61,[1]Criterios!$B$7:$C$9,2,FALSE)</f>
        <v>0</v>
      </c>
      <c r="L61" s="97"/>
      <c r="M61" s="97"/>
      <c r="N61" s="97"/>
      <c r="O61" s="97"/>
      <c r="P61" s="97"/>
      <c r="Q61" s="99">
        <f t="shared" si="2"/>
        <v>0</v>
      </c>
      <c r="R61" s="99">
        <f>IF(Q61&gt;1%,(R60-(R60*Q61)),Q61)</f>
        <v>0</v>
      </c>
      <c r="S61" s="178">
        <f>IF(R62&gt;1%,R62,R61)</f>
        <v>0</v>
      </c>
      <c r="T61" s="172"/>
      <c r="U61" s="175"/>
      <c r="V61" s="118"/>
      <c r="W61" s="118"/>
    </row>
    <row r="62" spans="1:23" s="93" customFormat="1" ht="14.25" x14ac:dyDescent="0.2">
      <c r="B62" s="184"/>
      <c r="C62" s="187"/>
      <c r="D62" s="190"/>
      <c r="E62" s="193"/>
      <c r="F62" s="177"/>
      <c r="G62" s="113" t="s">
        <v>140</v>
      </c>
      <c r="H62" s="97" t="s">
        <v>187</v>
      </c>
      <c r="I62" s="98">
        <f>VLOOKUP(H62,[1]Criterios!$B$3:$C$6,2,FALSE)</f>
        <v>0</v>
      </c>
      <c r="J62" s="97" t="s">
        <v>187</v>
      </c>
      <c r="K62" s="98">
        <f>VLOOKUP(J62,[1]Criterios!$B$7:$C$9,2,FALSE)</f>
        <v>0</v>
      </c>
      <c r="L62" s="97"/>
      <c r="M62" s="97"/>
      <c r="N62" s="97"/>
      <c r="O62" s="97"/>
      <c r="P62" s="97"/>
      <c r="Q62" s="99">
        <f t="shared" si="2"/>
        <v>0</v>
      </c>
      <c r="R62" s="99">
        <f>(R61-(R61*Q62))</f>
        <v>0</v>
      </c>
      <c r="S62" s="178"/>
      <c r="T62" s="172"/>
      <c r="U62" s="175"/>
      <c r="V62" s="118"/>
      <c r="W62" s="118"/>
    </row>
    <row r="63" spans="1:23" s="93" customFormat="1" ht="14.25" x14ac:dyDescent="0.2">
      <c r="B63" s="184"/>
      <c r="C63" s="187"/>
      <c r="D63" s="190"/>
      <c r="E63" s="193"/>
      <c r="F63" s="197" t="s">
        <v>142</v>
      </c>
      <c r="G63" s="114" t="s">
        <v>141</v>
      </c>
      <c r="H63" s="103" t="s">
        <v>187</v>
      </c>
      <c r="I63" s="102">
        <f>VLOOKUP(H63,[1]Criterios!$B$3:$C$6,2,FALSE)</f>
        <v>0</v>
      </c>
      <c r="J63" s="97" t="s">
        <v>187</v>
      </c>
      <c r="K63" s="102">
        <f>VLOOKUP(J63,[1]Criterios!$B$7:$C$9,2,FALSE)</f>
        <v>0</v>
      </c>
      <c r="L63" s="103"/>
      <c r="M63" s="103"/>
      <c r="N63" s="103"/>
      <c r="O63" s="103"/>
      <c r="P63" s="103"/>
      <c r="Q63" s="104">
        <f t="shared" si="2"/>
        <v>0</v>
      </c>
      <c r="R63" s="104">
        <f>IF(Q63&gt;1%,(R62-(R62*Q63)),Q63)</f>
        <v>0</v>
      </c>
      <c r="S63" s="181">
        <f>IF(R64&gt;1%,R64,R63)</f>
        <v>0</v>
      </c>
      <c r="T63" s="172"/>
      <c r="U63" s="175"/>
      <c r="V63" s="118"/>
      <c r="W63" s="118"/>
    </row>
    <row r="64" spans="1:23" s="93" customFormat="1" ht="14.25" x14ac:dyDescent="0.2">
      <c r="B64" s="185"/>
      <c r="C64" s="188"/>
      <c r="D64" s="191"/>
      <c r="E64" s="194"/>
      <c r="F64" s="198"/>
      <c r="G64" s="115" t="s">
        <v>140</v>
      </c>
      <c r="H64" s="106" t="s">
        <v>187</v>
      </c>
      <c r="I64" s="107">
        <f>VLOOKUP(H64,[1]Criterios!$B$3:$C$6,2,FALSE)</f>
        <v>0</v>
      </c>
      <c r="J64" s="106" t="s">
        <v>187</v>
      </c>
      <c r="K64" s="107">
        <f>VLOOKUP(J64,[1]Criterios!$B$7:$C$9,2,FALSE)</f>
        <v>0</v>
      </c>
      <c r="L64" s="106"/>
      <c r="M64" s="106"/>
      <c r="N64" s="106"/>
      <c r="O64" s="106"/>
      <c r="P64" s="106"/>
      <c r="Q64" s="108">
        <f t="shared" si="2"/>
        <v>0</v>
      </c>
      <c r="R64" s="108">
        <f>IF(Q64&gt;1%,(R63-(R63*Q64)),Q64)</f>
        <v>0</v>
      </c>
      <c r="S64" s="182"/>
      <c r="T64" s="173"/>
      <c r="U64" s="176"/>
      <c r="V64" s="118"/>
      <c r="W64" s="118"/>
    </row>
    <row r="65" spans="2:23" s="93" customFormat="1" ht="279.60000000000002" customHeight="1" x14ac:dyDescent="0.2">
      <c r="B65" s="183" t="s">
        <v>231</v>
      </c>
      <c r="C65" s="186" t="s">
        <v>212</v>
      </c>
      <c r="D65" s="189" t="s">
        <v>67</v>
      </c>
      <c r="E65" s="192">
        <f>VLOOKUP(D65,[1]Criterios!$A$20:$B$24,2,FALSE)</f>
        <v>0.6</v>
      </c>
      <c r="F65" s="195" t="s">
        <v>232</v>
      </c>
      <c r="G65" s="112" t="s">
        <v>234</v>
      </c>
      <c r="H65" s="94" t="s">
        <v>192</v>
      </c>
      <c r="I65" s="95">
        <f>VLOOKUP(H65,[1]Criterios!$B$3:$C$6,2,FALSE)</f>
        <v>0.25</v>
      </c>
      <c r="J65" s="94" t="s">
        <v>101</v>
      </c>
      <c r="K65" s="95">
        <f>VLOOKUP(J65,[1]Criterios!$B$7:$C$9,2,FALSE)</f>
        <v>0.15</v>
      </c>
      <c r="L65" s="94" t="s">
        <v>185</v>
      </c>
      <c r="M65" s="94" t="s">
        <v>184</v>
      </c>
      <c r="N65" s="94" t="s">
        <v>179</v>
      </c>
      <c r="O65" s="94" t="s">
        <v>181</v>
      </c>
      <c r="P65" s="94" t="s">
        <v>176</v>
      </c>
      <c r="Q65" s="96">
        <f t="shared" si="2"/>
        <v>0.4</v>
      </c>
      <c r="R65" s="96">
        <f>(E65-(E65*Q65))</f>
        <v>0.36</v>
      </c>
      <c r="S65" s="196">
        <f>IF(R66&gt;1%,R66,R65)</f>
        <v>0.36</v>
      </c>
      <c r="T65" s="171">
        <f>IF(S69&gt;1%,S69,(IF(S67&gt;1%,S67,S65)))</f>
        <v>0.216</v>
      </c>
      <c r="U65" s="174" t="str">
        <f>IF(T65&lt;=20%,[1]Criterios!$A$20,IF(T65&lt;=40%,[1]Criterios!$A$21,IF(T65&lt;=60%,[1]Criterios!$A$22,IF(T65&lt;=80,[1]Criterios!$A$23,[1]Criterios!$A$24))))</f>
        <v>Baja</v>
      </c>
      <c r="V65" s="112" t="s">
        <v>256</v>
      </c>
      <c r="W65" s="117" t="s">
        <v>257</v>
      </c>
    </row>
    <row r="66" spans="2:23" s="87" customFormat="1" ht="14.45" customHeight="1" x14ac:dyDescent="0.2">
      <c r="B66" s="184"/>
      <c r="C66" s="187"/>
      <c r="D66" s="190"/>
      <c r="E66" s="193"/>
      <c r="F66" s="177"/>
      <c r="G66" s="113" t="s">
        <v>140</v>
      </c>
      <c r="H66" s="97" t="s">
        <v>187</v>
      </c>
      <c r="I66" s="98">
        <f>VLOOKUP(H66,[1]Criterios!$B$3:$C$6,2,FALSE)</f>
        <v>0</v>
      </c>
      <c r="J66" s="97" t="s">
        <v>187</v>
      </c>
      <c r="K66" s="98">
        <f>VLOOKUP(J66,[1]Criterios!$B$7:$C$9,2,FALSE)</f>
        <v>0</v>
      </c>
      <c r="L66" s="97"/>
      <c r="M66" s="97"/>
      <c r="N66" s="97"/>
      <c r="O66" s="97"/>
      <c r="P66" s="97"/>
      <c r="Q66" s="99">
        <f t="shared" si="2"/>
        <v>0</v>
      </c>
      <c r="R66" s="99">
        <f>(R65-(R65*Q66))</f>
        <v>0.36</v>
      </c>
      <c r="S66" s="178"/>
      <c r="T66" s="172"/>
      <c r="U66" s="175"/>
      <c r="V66" s="119"/>
      <c r="W66" s="119"/>
    </row>
    <row r="67" spans="2:23" s="87" customFormat="1" ht="219" customHeight="1" x14ac:dyDescent="0.2">
      <c r="B67" s="184"/>
      <c r="C67" s="187"/>
      <c r="D67" s="190"/>
      <c r="E67" s="193"/>
      <c r="F67" s="177" t="s">
        <v>239</v>
      </c>
      <c r="G67" s="113" t="s">
        <v>235</v>
      </c>
      <c r="H67" s="97" t="s">
        <v>192</v>
      </c>
      <c r="I67" s="98">
        <f>VLOOKUP(H67,[1]Criterios!$B$3:$C$6,2,FALSE)</f>
        <v>0.25</v>
      </c>
      <c r="J67" s="97" t="s">
        <v>101</v>
      </c>
      <c r="K67" s="98">
        <f>VLOOKUP(J67,[1]Criterios!$B$7:$C$9,2,FALSE)</f>
        <v>0.15</v>
      </c>
      <c r="L67" s="97" t="s">
        <v>185</v>
      </c>
      <c r="M67" s="97" t="s">
        <v>184</v>
      </c>
      <c r="N67" s="97" t="s">
        <v>179</v>
      </c>
      <c r="O67" s="97" t="s">
        <v>181</v>
      </c>
      <c r="P67" s="97" t="s">
        <v>176</v>
      </c>
      <c r="Q67" s="99">
        <f t="shared" si="2"/>
        <v>0.4</v>
      </c>
      <c r="R67" s="99">
        <f>IF(Q67&gt;1%,(R66-(R66*Q67)),Q67)</f>
        <v>0.216</v>
      </c>
      <c r="S67" s="178">
        <f>IF(R68&gt;1%,R68,R67)</f>
        <v>0.216</v>
      </c>
      <c r="T67" s="172"/>
      <c r="U67" s="175"/>
      <c r="V67" s="112" t="s">
        <v>256</v>
      </c>
      <c r="W67" s="117" t="s">
        <v>258</v>
      </c>
    </row>
    <row r="68" spans="2:23" s="87" customFormat="1" ht="15" x14ac:dyDescent="0.2">
      <c r="B68" s="184"/>
      <c r="C68" s="187"/>
      <c r="D68" s="190"/>
      <c r="E68" s="193"/>
      <c r="F68" s="177"/>
      <c r="G68" s="113" t="s">
        <v>140</v>
      </c>
      <c r="H68" s="97" t="s">
        <v>187</v>
      </c>
      <c r="I68" s="98">
        <f>VLOOKUP(H68,[1]Criterios!$B$3:$C$6,2,FALSE)</f>
        <v>0</v>
      </c>
      <c r="J68" s="97" t="s">
        <v>187</v>
      </c>
      <c r="K68" s="98">
        <f>VLOOKUP(J68,[1]Criterios!$B$7:$C$9,2,FALSE)</f>
        <v>0</v>
      </c>
      <c r="L68" s="97"/>
      <c r="M68" s="97"/>
      <c r="N68" s="97"/>
      <c r="O68" s="97"/>
      <c r="P68" s="97"/>
      <c r="Q68" s="99">
        <f t="shared" si="2"/>
        <v>0</v>
      </c>
      <c r="R68" s="99">
        <f>(R67-(R67*Q68))</f>
        <v>0.216</v>
      </c>
      <c r="S68" s="178"/>
      <c r="T68" s="172"/>
      <c r="U68" s="175"/>
      <c r="V68" s="119"/>
      <c r="W68" s="119"/>
    </row>
    <row r="69" spans="2:23" s="87" customFormat="1" ht="15" x14ac:dyDescent="0.2">
      <c r="B69" s="184"/>
      <c r="C69" s="187"/>
      <c r="D69" s="190"/>
      <c r="E69" s="193"/>
      <c r="F69" s="179" t="s">
        <v>142</v>
      </c>
      <c r="G69" s="101" t="s">
        <v>141</v>
      </c>
      <c r="H69" s="97" t="s">
        <v>187</v>
      </c>
      <c r="I69" s="102">
        <f>VLOOKUP(H69,[1]Criterios!$B$3:$C$6,2,FALSE)</f>
        <v>0</v>
      </c>
      <c r="J69" s="97" t="s">
        <v>187</v>
      </c>
      <c r="K69" s="102">
        <f>VLOOKUP(J69,[1]Criterios!$B$7:$C$9,2,FALSE)</f>
        <v>0</v>
      </c>
      <c r="L69" s="103"/>
      <c r="M69" s="103"/>
      <c r="N69" s="103"/>
      <c r="O69" s="103"/>
      <c r="P69" s="103"/>
      <c r="Q69" s="104">
        <f t="shared" si="2"/>
        <v>0</v>
      </c>
      <c r="R69" s="104">
        <f>IF(Q69&gt;1%,(R68-(R68*Q69)),Q69)</f>
        <v>0</v>
      </c>
      <c r="S69" s="181">
        <f>IF(R70&gt;1%,R70,R69)</f>
        <v>0</v>
      </c>
      <c r="T69" s="172"/>
      <c r="U69" s="175"/>
      <c r="V69" s="119"/>
      <c r="W69" s="119"/>
    </row>
    <row r="70" spans="2:23" s="87" customFormat="1" ht="15" x14ac:dyDescent="0.2">
      <c r="B70" s="185"/>
      <c r="C70" s="188"/>
      <c r="D70" s="191"/>
      <c r="E70" s="194"/>
      <c r="F70" s="180"/>
      <c r="G70" s="105" t="s">
        <v>140</v>
      </c>
      <c r="H70" s="97" t="s">
        <v>187</v>
      </c>
      <c r="I70" s="107">
        <f>VLOOKUP(H70,[1]Criterios!$B$3:$C$6,2,FALSE)</f>
        <v>0</v>
      </c>
      <c r="J70" s="97" t="s">
        <v>187</v>
      </c>
      <c r="K70" s="107">
        <f>VLOOKUP(J70,[1]Criterios!$B$7:$C$9,2,FALSE)</f>
        <v>0</v>
      </c>
      <c r="L70" s="106"/>
      <c r="M70" s="106"/>
      <c r="N70" s="106"/>
      <c r="O70" s="106"/>
      <c r="P70" s="106"/>
      <c r="Q70" s="108">
        <f t="shared" si="2"/>
        <v>0</v>
      </c>
      <c r="R70" s="108">
        <f>IF(Q70&gt;1%,(R69-(R69*Q70)),Q70)</f>
        <v>0</v>
      </c>
      <c r="S70" s="182"/>
      <c r="T70" s="173"/>
      <c r="U70" s="176"/>
      <c r="V70" s="119"/>
      <c r="W70" s="119"/>
    </row>
    <row r="71" spans="2:23" x14ac:dyDescent="0.2">
      <c r="B71" s="110"/>
      <c r="C71" s="110"/>
      <c r="D71" s="110"/>
      <c r="E71" s="110"/>
      <c r="F71" s="110"/>
      <c r="G71" s="110"/>
      <c r="J71" s="79"/>
      <c r="K71" s="79"/>
      <c r="L71" s="79"/>
      <c r="M71" s="79"/>
      <c r="N71" s="79"/>
      <c r="O71" s="79"/>
      <c r="P71" s="79"/>
      <c r="Q71" s="79"/>
      <c r="R71" s="79"/>
      <c r="S71" s="79"/>
      <c r="T71" s="57"/>
      <c r="U71" s="79"/>
    </row>
  </sheetData>
  <mergeCells count="143">
    <mergeCell ref="B2:C5"/>
    <mergeCell ref="D2:U5"/>
    <mergeCell ref="B7:W7"/>
    <mergeCell ref="B9:C9"/>
    <mergeCell ref="D9:E9"/>
    <mergeCell ref="G9:H9"/>
    <mergeCell ref="J9:M9"/>
    <mergeCell ref="N9:R9"/>
    <mergeCell ref="Q11:T11"/>
    <mergeCell ref="U11:U13"/>
    <mergeCell ref="H12:K12"/>
    <mergeCell ref="L12:P12"/>
    <mergeCell ref="Q12:Q13"/>
    <mergeCell ref="R12:R13"/>
    <mergeCell ref="S12:S13"/>
    <mergeCell ref="T12:T13"/>
    <mergeCell ref="B11:B13"/>
    <mergeCell ref="C11:C13"/>
    <mergeCell ref="D11:E12"/>
    <mergeCell ref="F11:F13"/>
    <mergeCell ref="G11:G13"/>
    <mergeCell ref="H11:P11"/>
    <mergeCell ref="S14:S15"/>
    <mergeCell ref="T14:T19"/>
    <mergeCell ref="U14:U19"/>
    <mergeCell ref="F16:F17"/>
    <mergeCell ref="S16:S17"/>
    <mergeCell ref="F18:F19"/>
    <mergeCell ref="S18:S19"/>
    <mergeCell ref="B14:B19"/>
    <mergeCell ref="C14:C19"/>
    <mergeCell ref="D14:D19"/>
    <mergeCell ref="E14:E19"/>
    <mergeCell ref="F14:F15"/>
    <mergeCell ref="G14:G15"/>
    <mergeCell ref="T20:T25"/>
    <mergeCell ref="U20:U25"/>
    <mergeCell ref="F22:F23"/>
    <mergeCell ref="S22:S23"/>
    <mergeCell ref="F24:F25"/>
    <mergeCell ref="S24:S25"/>
    <mergeCell ref="B20:B25"/>
    <mergeCell ref="C20:C25"/>
    <mergeCell ref="D20:D25"/>
    <mergeCell ref="E20:E25"/>
    <mergeCell ref="F20:F21"/>
    <mergeCell ref="S20:S21"/>
    <mergeCell ref="H32:L32"/>
    <mergeCell ref="B33:B35"/>
    <mergeCell ref="C33:C35"/>
    <mergeCell ref="D33:E34"/>
    <mergeCell ref="F33:F35"/>
    <mergeCell ref="G33:G35"/>
    <mergeCell ref="H33:P33"/>
    <mergeCell ref="B29:W29"/>
    <mergeCell ref="B31:C31"/>
    <mergeCell ref="D31:E31"/>
    <mergeCell ref="G31:H31"/>
    <mergeCell ref="I31:M31"/>
    <mergeCell ref="N31:R31"/>
    <mergeCell ref="Q33:T33"/>
    <mergeCell ref="U33:U35"/>
    <mergeCell ref="V33:V35"/>
    <mergeCell ref="H34:K34"/>
    <mergeCell ref="L34:P34"/>
    <mergeCell ref="Q34:Q35"/>
    <mergeCell ref="R34:R35"/>
    <mergeCell ref="S34:S35"/>
    <mergeCell ref="T34:T35"/>
    <mergeCell ref="T36:T41"/>
    <mergeCell ref="U36:U41"/>
    <mergeCell ref="V36:V41"/>
    <mergeCell ref="F38:F39"/>
    <mergeCell ref="S38:S39"/>
    <mergeCell ref="F40:F41"/>
    <mergeCell ref="S40:S41"/>
    <mergeCell ref="B36:B41"/>
    <mergeCell ref="C36:C41"/>
    <mergeCell ref="D36:D41"/>
    <mergeCell ref="E36:E41"/>
    <mergeCell ref="F36:F37"/>
    <mergeCell ref="S36:S37"/>
    <mergeCell ref="T42:T47"/>
    <mergeCell ref="U42:U47"/>
    <mergeCell ref="V42:V43"/>
    <mergeCell ref="F44:F45"/>
    <mergeCell ref="S44:S45"/>
    <mergeCell ref="V44:V47"/>
    <mergeCell ref="F46:F47"/>
    <mergeCell ref="S46:S47"/>
    <mergeCell ref="B42:B47"/>
    <mergeCell ref="C42:C47"/>
    <mergeCell ref="D42:D47"/>
    <mergeCell ref="E42:E47"/>
    <mergeCell ref="F42:F43"/>
    <mergeCell ref="S42:S43"/>
    <mergeCell ref="H55:L55"/>
    <mergeCell ref="B56:B58"/>
    <mergeCell ref="C56:C58"/>
    <mergeCell ref="D56:E57"/>
    <mergeCell ref="F56:F58"/>
    <mergeCell ref="G56:G58"/>
    <mergeCell ref="H56:P56"/>
    <mergeCell ref="B52:W52"/>
    <mergeCell ref="B54:C54"/>
    <mergeCell ref="D54:E54"/>
    <mergeCell ref="G54:H54"/>
    <mergeCell ref="I54:L54"/>
    <mergeCell ref="M54:Q54"/>
    <mergeCell ref="Q56:T56"/>
    <mergeCell ref="U56:U58"/>
    <mergeCell ref="V56:V58"/>
    <mergeCell ref="W56:W58"/>
    <mergeCell ref="H57:K57"/>
    <mergeCell ref="L57:P57"/>
    <mergeCell ref="Q57:Q58"/>
    <mergeCell ref="R57:R58"/>
    <mergeCell ref="S57:S58"/>
    <mergeCell ref="T57:T58"/>
    <mergeCell ref="T59:T64"/>
    <mergeCell ref="U59:U64"/>
    <mergeCell ref="F61:F62"/>
    <mergeCell ref="S61:S62"/>
    <mergeCell ref="F63:F64"/>
    <mergeCell ref="S63:S64"/>
    <mergeCell ref="B59:B64"/>
    <mergeCell ref="C59:C64"/>
    <mergeCell ref="D59:D64"/>
    <mergeCell ref="E59:E64"/>
    <mergeCell ref="F59:F60"/>
    <mergeCell ref="S59:S60"/>
    <mergeCell ref="T65:T70"/>
    <mergeCell ref="U65:U70"/>
    <mergeCell ref="F67:F68"/>
    <mergeCell ref="S67:S68"/>
    <mergeCell ref="F69:F70"/>
    <mergeCell ref="S69:S70"/>
    <mergeCell ref="B65:B70"/>
    <mergeCell ref="C65:C70"/>
    <mergeCell ref="D65:D70"/>
    <mergeCell ref="E65:E70"/>
    <mergeCell ref="F65:F66"/>
    <mergeCell ref="S65:S66"/>
  </mergeCells>
  <dataValidations count="26">
    <dataValidation allowBlank="1" showInputMessage="1" showErrorMessage="1" prompt="Registre nombre completo de la persona que realiza la evaluación en calidad de tercera línea (Oficina de Control Interno)." sqref="M54:Q54" xr:uid="{71EB0D5D-FB9F-46DE-9847-56C0CCCD77C4}"/>
    <dataValidation allowBlank="1" showInputMessage="1" showErrorMessage="1" prompt="Registre nombre completo de la persona que realiza la evaluación en calidad de segunda línea (Subdirección de Diseño, Evaluación y Sistematización)." sqref="N31:R31" xr:uid="{DAC51226-D038-4453-9026-4E542723B209}"/>
    <dataValidation allowBlank="1" showInputMessage="1" showErrorMessage="1" prompt="En el formato DD/MM/AAAA, registre la fecha de diligenciamiento por parte del responsable de la revisión en calidad de segunda línea." sqref="D31:E31" xr:uid="{53AB5DE2-3740-4C21-999B-D22453E443C8}"/>
    <dataValidation allowBlank="1" showInputMessage="1" showErrorMessage="1" prompt="En el formato DD/MM/AAAA, registre la fecha de diligenciamiento por parte del responsable de la evaluación en calidad de tercera línea." sqref="D54:E54" xr:uid="{C221A183-A69D-4D86-87F8-2663FA1EA540}"/>
    <dataValidation allowBlank="1" showInputMessage="1" showErrorMessage="1" prompt="Relacione la actividad de control registrada en la hoja &quot;1. Mapa y plan de tratamiento&quot;. Si cuenta con mas de dos controles por causa, copie e inserte cuantas filas adicionales requiera." sqref="G11:G13 G33:G35 G56:G58" xr:uid="{D0FE885A-4546-4949-8913-86D97EB49E6C}"/>
    <dataValidation allowBlank="1" showInputMessage="1" showErrorMessage="1" prompt="Relacione la causa del riesgo identificado en la hoja &quot;1. Mapa y plan de tratamiento&quot;. Si cuenta con mas de tres causas, copie e inserte cuantas filas adicionales requiera." sqref="F11:F13 F33:F35 F56:F58" xr:uid="{3FF0677A-67AE-4BE9-B047-79AF26D6D2DB}"/>
    <dataValidation allowBlank="1" showInputMessage="1" showErrorMessage="1" prompt="Seleccione de la lista desplegable, la probabilidad inherente registrada en la hoja &quot;1. Mapa y plan de tratamiento&quot;, columna J." sqref="D13 D35 D58" xr:uid="{0087E45C-403A-4968-98FC-799E8C3984EA}"/>
    <dataValidation allowBlank="1" showInputMessage="1" showErrorMessage="1" prompt="Relacione el riesgo identificado y registrado en la hoja &quot;1. Mapa y plan de tratamiento&quot;." sqref="C11:C13 C33:C35 C56:C58" xr:uid="{FF4F5EB2-942D-4E18-B270-E40F7CEF2098}"/>
    <dataValidation allowBlank="1" showInputMessage="1" showErrorMessage="1" prompt="Relacione el código del riesgo." sqref="B11:B13 B33:B35 B56:B58" xr:uid="{954CE889-AAC3-451D-A21F-B63EFD8EF11B}"/>
    <dataValidation allowBlank="1" showInputMessage="1" showErrorMessage="1" promptTitle="Respuesta automática." prompt="El resultado que se genera, corresponde a la probabilidad residual en la evaluación de la tercera línea." sqref="U56:U58" xr:uid="{EE49307F-0735-4686-9197-2B0002B40716}"/>
    <dataValidation allowBlank="1" showInputMessage="1" showErrorMessage="1" promptTitle="Respuesta automática." prompt="El resultado que se genera, corresponde a la probabilidad residual en la evaluación de la segunda línea." sqref="U33:U35" xr:uid="{818E595B-0F47-4651-936F-0F1976AC3BC6}"/>
    <dataValidation allowBlank="1" showInputMessage="1" showErrorMessage="1" promptTitle="Respuesta automática." prompt="No diligenciar." sqref="Q12:S13 Q34:S35 Q57:S58 E13 E35 E58" xr:uid="{174C7450-5874-427B-9A23-D67BC1F7C0AD}"/>
    <dataValidation allowBlank="1" showInputMessage="1" showErrorMessage="1" promptTitle="Respuesta automática." prompt="No diligenciar. RECUERDE que para las filas vacias en las columnas &quot;H&quot; y &quot;J&quot; se debe seleccionar &quot;No aplica&quot;." sqref="T12:T13 T34:T35 T57:T58" xr:uid="{AAB21385-99A8-40B6-80EC-144047D1B847}"/>
    <dataValidation allowBlank="1" showInputMessage="1" showErrorMessage="1" promptTitle="Respuesta automática." prompt="El resultado que se genera, corresponde a la probabilidad residual que se debe registrar en la columna &quot;P&quot; de la hoja 1. Mapa y plan de tratamiento." sqref="U11:U13" xr:uid="{83C593C7-058D-4739-8ABD-75CD58BAE2C0}"/>
    <dataValidation allowBlank="1" showInputMessage="1" showErrorMessage="1" prompt="Son las variables asignadas para evaluar el diseño del control del riesgo." sqref="H33 H11 H56" xr:uid="{9D455E41-3E66-42E5-9020-8198437A3317}"/>
    <dataValidation allowBlank="1" showInputMessage="1" showErrorMessage="1" prompt="Registre las conclusiones u observaciones respecto a la evaluación de la ejecución de la actividad de control, a partir de los resultados reportados por el proceso en la hoja 1. Mapa y plan de tratamiento, sección C." sqref="W56:W58" xr:uid="{8C275CD3-DBC7-4516-986B-712B34B93749}"/>
    <dataValidation allowBlank="1" showInputMessage="1" showErrorMessage="1" prompt="Permiten dar un peso a la eficiencia del control y de esta manera dar movimiento en la matriz de calor, a partir de los cambios en la probabilidad y el impacto." sqref="H12 H34 H57" xr:uid="{8D456DBF-0EB3-4397-A4A4-2471587CCDB9}"/>
    <dataValidation allowBlank="1" showInputMessage="1" showErrorMessage="1" prompt="Respuesta automática. No diligenciar." sqref="K13 K35 I13 K58 I35 I58" xr:uid="{FDAE88DD-CDF8-478C-890C-6D940B1EBEB5}"/>
    <dataValidation allowBlank="1" showInputMessage="1" showErrorMessage="1" prompt="Registre las conclusiones u observaciones respecto al diseño de la actividad de control de acuerdo con cada uno de los atributos evaluados, cuando aplique." sqref="V33:V35 V56:V58" xr:uid="{6C7B3480-41F4-4323-9D55-8FD4828A49E6}"/>
    <dataValidation allowBlank="1" showInputMessage="1" showErrorMessage="1" prompt="Seleccione la respuesta de la lista desplegable. Si no se requiere el uso de todas las filas, seleccione &quot;No aplica&quot; para aquellas que se encuentren vacias." sqref="H13 J13 H35 J35 H58 J58" xr:uid="{812BE86E-51FF-4E70-ABC8-09153D90CACE}"/>
    <dataValidation type="list" allowBlank="1" showInputMessage="1" showErrorMessage="1" sqref="H48:T48 H26:S26 H71:T71" xr:uid="{55AF91F5-6646-4EAE-9FD8-615609546B60}">
      <formula1>#REF!</formula1>
    </dataValidation>
    <dataValidation allowBlank="1" showInputMessage="1" showErrorMessage="1" prompt="En el formato DD/MM/AAAA, registre la fecha de diligenciamiento por parte del gestor del proceso." sqref="D9" xr:uid="{30766C7E-BC73-4EC2-B7BB-4A875A4321A5}"/>
    <dataValidation allowBlank="1" showInputMessage="1" showErrorMessage="1" prompt="Registre el nombre del proceso." sqref="G9:H9 G54:H54 G31:H31" xr:uid="{CEBFD59A-9825-4F37-8553-C32B2A0DFE08}"/>
    <dataValidation allowBlank="1" showInputMessage="1" showErrorMessage="1" prompt="Seleccione la respuesta de la lista desplegable." sqref="L35:P35 L13:P13 L58:P58" xr:uid="{E0F6596D-2E39-4C22-826F-8C8BD0DC7CDC}"/>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L34:P34 L12:P12 L57:P57" xr:uid="{D06D9CF7-03DC-4012-9BBA-F4959F85856E}"/>
    <dataValidation allowBlank="1" showInputMessage="1" showErrorMessage="1" prompt="Registre nombre completo del gestor del proceso." sqref="N9" xr:uid="{B389955D-3EF8-4817-AB6D-EFFD663E8D36}"/>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4"/>
  <sheetViews>
    <sheetView view="pageBreakPreview" zoomScaleNormal="100" zoomScaleSheetLayoutView="100" workbookViewId="0">
      <selection sqref="A1:B4"/>
    </sheetView>
  </sheetViews>
  <sheetFormatPr baseColWidth="10" defaultRowHeight="12.75" x14ac:dyDescent="0.2"/>
  <cols>
    <col min="1" max="1" width="0.7109375" style="45" customWidth="1"/>
    <col min="2" max="2" width="21.42578125" customWidth="1"/>
    <col min="3" max="7" width="20.5703125" customWidth="1"/>
    <col min="8" max="8" width="2.42578125" customWidth="1"/>
    <col min="9" max="11" width="11.42578125" hidden="1" customWidth="1"/>
  </cols>
  <sheetData>
    <row r="1" spans="1:10" ht="17.25" customHeight="1" x14ac:dyDescent="0.2">
      <c r="A1" s="245"/>
      <c r="B1" s="245"/>
      <c r="C1" s="247" t="s">
        <v>139</v>
      </c>
      <c r="D1" s="248"/>
      <c r="E1" s="249"/>
      <c r="F1" s="53" t="s">
        <v>34</v>
      </c>
      <c r="G1" s="54" t="s">
        <v>132</v>
      </c>
      <c r="I1" s="11"/>
      <c r="J1" s="11"/>
    </row>
    <row r="2" spans="1:10" ht="17.25" customHeight="1" x14ac:dyDescent="0.2">
      <c r="A2" s="245"/>
      <c r="B2" s="245"/>
      <c r="C2" s="250"/>
      <c r="D2" s="251"/>
      <c r="E2" s="252"/>
      <c r="F2" s="53" t="s">
        <v>35</v>
      </c>
      <c r="G2" s="54">
        <v>4</v>
      </c>
      <c r="I2" s="11"/>
      <c r="J2" s="11"/>
    </row>
    <row r="3" spans="1:10" ht="24.75" customHeight="1" x14ac:dyDescent="0.2">
      <c r="A3" s="245"/>
      <c r="B3" s="245"/>
      <c r="C3" s="250"/>
      <c r="D3" s="251"/>
      <c r="E3" s="252"/>
      <c r="F3" s="53" t="s">
        <v>36</v>
      </c>
      <c r="G3" s="55" t="s">
        <v>203</v>
      </c>
      <c r="I3" s="11"/>
      <c r="J3" s="11"/>
    </row>
    <row r="4" spans="1:10" ht="17.25" customHeight="1" x14ac:dyDescent="0.2">
      <c r="A4" s="245"/>
      <c r="B4" s="245"/>
      <c r="C4" s="253"/>
      <c r="D4" s="254"/>
      <c r="E4" s="255"/>
      <c r="F4" s="53" t="s">
        <v>37</v>
      </c>
      <c r="G4" s="54" t="s">
        <v>197</v>
      </c>
      <c r="I4" s="11"/>
      <c r="J4" s="11"/>
    </row>
    <row r="5" spans="1:10" x14ac:dyDescent="0.2">
      <c r="B5" s="28"/>
      <c r="C5" s="28"/>
      <c r="D5" s="28"/>
      <c r="E5" s="28"/>
      <c r="F5" s="28"/>
      <c r="G5" s="64" t="s">
        <v>201</v>
      </c>
      <c r="I5" s="11"/>
      <c r="J5" s="11"/>
    </row>
    <row r="6" spans="1:10" x14ac:dyDescent="0.2">
      <c r="B6" s="49" t="s">
        <v>106</v>
      </c>
      <c r="C6" s="28"/>
      <c r="D6" s="28"/>
      <c r="E6" s="28"/>
      <c r="F6" s="28"/>
      <c r="G6" s="28"/>
      <c r="I6" s="2" t="s">
        <v>63</v>
      </c>
    </row>
    <row r="7" spans="1:10" ht="41.25" customHeight="1" x14ac:dyDescent="0.2">
      <c r="B7" s="32" t="s">
        <v>75</v>
      </c>
      <c r="C7" s="246" t="s">
        <v>81</v>
      </c>
      <c r="D7" s="246"/>
      <c r="E7" s="246"/>
      <c r="F7" s="246"/>
      <c r="G7" s="246"/>
      <c r="I7" s="26" t="s">
        <v>61</v>
      </c>
    </row>
    <row r="8" spans="1:10" ht="21" customHeight="1" x14ac:dyDescent="0.2">
      <c r="B8" s="32" t="s">
        <v>76</v>
      </c>
      <c r="C8" s="246" t="s">
        <v>82</v>
      </c>
      <c r="D8" s="246"/>
      <c r="E8" s="246"/>
      <c r="F8" s="246"/>
      <c r="G8" s="246"/>
      <c r="I8" s="26" t="s">
        <v>62</v>
      </c>
    </row>
    <row r="9" spans="1:10" ht="51.75" customHeight="1" x14ac:dyDescent="0.2">
      <c r="B9" s="32" t="s">
        <v>77</v>
      </c>
      <c r="C9" s="246" t="s">
        <v>83</v>
      </c>
      <c r="D9" s="246"/>
      <c r="E9" s="246"/>
      <c r="F9" s="246"/>
      <c r="G9" s="246"/>
      <c r="I9" s="26" t="s">
        <v>105</v>
      </c>
    </row>
    <row r="10" spans="1:10" ht="25.5" customHeight="1" x14ac:dyDescent="0.2">
      <c r="B10" s="38" t="s">
        <v>1</v>
      </c>
      <c r="C10" s="246" t="s">
        <v>12</v>
      </c>
      <c r="D10" s="246"/>
      <c r="E10" s="246"/>
      <c r="F10" s="246"/>
      <c r="G10" s="246"/>
      <c r="I10" s="2" t="s">
        <v>107</v>
      </c>
    </row>
    <row r="11" spans="1:10" ht="25.5" customHeight="1" x14ac:dyDescent="0.2">
      <c r="B11" s="32" t="s">
        <v>78</v>
      </c>
      <c r="C11" s="246" t="s">
        <v>84</v>
      </c>
      <c r="D11" s="246"/>
      <c r="E11" s="246"/>
      <c r="F11" s="246"/>
      <c r="G11" s="246"/>
      <c r="I11" t="s">
        <v>103</v>
      </c>
    </row>
    <row r="12" spans="1:10" ht="29.25" customHeight="1" x14ac:dyDescent="0.2">
      <c r="B12" s="32" t="s">
        <v>79</v>
      </c>
      <c r="C12" s="246" t="s">
        <v>85</v>
      </c>
      <c r="D12" s="246"/>
      <c r="E12" s="246"/>
      <c r="F12" s="246"/>
      <c r="G12" s="246"/>
      <c r="I12" t="s">
        <v>88</v>
      </c>
    </row>
    <row r="13" spans="1:10" ht="30" customHeight="1" x14ac:dyDescent="0.2">
      <c r="B13" s="32" t="s">
        <v>80</v>
      </c>
      <c r="C13" s="246" t="s">
        <v>86</v>
      </c>
      <c r="D13" s="246"/>
      <c r="E13" s="246"/>
      <c r="F13" s="246"/>
      <c r="G13" s="246"/>
      <c r="I13" t="s">
        <v>104</v>
      </c>
    </row>
    <row r="14" spans="1:10" ht="39.75" customHeight="1" x14ac:dyDescent="0.2">
      <c r="B14" s="32" t="s">
        <v>138</v>
      </c>
      <c r="C14" s="246" t="s">
        <v>87</v>
      </c>
      <c r="D14" s="246"/>
      <c r="E14" s="246"/>
      <c r="F14" s="246"/>
      <c r="G14" s="246"/>
    </row>
    <row r="15" spans="1:10" ht="31.5" customHeight="1" x14ac:dyDescent="0.2">
      <c r="B15" s="38" t="s">
        <v>4</v>
      </c>
      <c r="C15" s="246" t="s">
        <v>13</v>
      </c>
      <c r="D15" s="246"/>
      <c r="E15" s="246"/>
      <c r="F15" s="246"/>
      <c r="G15" s="246"/>
    </row>
    <row r="16" spans="1:10" x14ac:dyDescent="0.2">
      <c r="B16" s="4" t="s">
        <v>11</v>
      </c>
      <c r="C16" s="256" t="s">
        <v>14</v>
      </c>
      <c r="D16" s="256"/>
      <c r="E16" s="256"/>
      <c r="F16" s="256"/>
      <c r="G16" s="256"/>
    </row>
    <row r="17" spans="2:7" ht="28.5" customHeight="1" x14ac:dyDescent="0.2">
      <c r="B17" s="38" t="s">
        <v>134</v>
      </c>
      <c r="C17" s="246" t="s">
        <v>137</v>
      </c>
      <c r="D17" s="256"/>
      <c r="E17" s="256"/>
      <c r="F17" s="256"/>
      <c r="G17" s="256"/>
    </row>
    <row r="18" spans="2:7" ht="30" customHeight="1" x14ac:dyDescent="0.2">
      <c r="B18" s="38" t="s">
        <v>136</v>
      </c>
      <c r="C18" s="246" t="s">
        <v>135</v>
      </c>
      <c r="D18" s="256"/>
      <c r="E18" s="256"/>
      <c r="F18" s="256"/>
      <c r="G18" s="256"/>
    </row>
    <row r="20" spans="2:7" x14ac:dyDescent="0.2">
      <c r="B20" s="5" t="s">
        <v>44</v>
      </c>
    </row>
    <row r="21" spans="2:7" ht="29.25" customHeight="1" x14ac:dyDescent="0.2">
      <c r="B21" s="13" t="s">
        <v>45</v>
      </c>
      <c r="C21" s="14" t="s">
        <v>46</v>
      </c>
      <c r="D21" s="259" t="s">
        <v>133</v>
      </c>
      <c r="E21" s="260"/>
      <c r="F21" s="257" t="s">
        <v>94</v>
      </c>
      <c r="G21" s="258"/>
    </row>
    <row r="22" spans="2:7" ht="39.75" customHeight="1" x14ac:dyDescent="0.2">
      <c r="B22" s="31">
        <v>0.2</v>
      </c>
      <c r="C22" s="15" t="s">
        <v>69</v>
      </c>
      <c r="D22" s="243" t="s">
        <v>74</v>
      </c>
      <c r="E22" s="243"/>
      <c r="F22" s="244" t="s">
        <v>89</v>
      </c>
      <c r="G22" s="243"/>
    </row>
    <row r="23" spans="2:7" ht="39.75" customHeight="1" x14ac:dyDescent="0.2">
      <c r="B23" s="31">
        <v>0.4</v>
      </c>
      <c r="C23" s="15" t="s">
        <v>68</v>
      </c>
      <c r="D23" s="243" t="s">
        <v>73</v>
      </c>
      <c r="E23" s="243"/>
      <c r="F23" s="244" t="s">
        <v>90</v>
      </c>
      <c r="G23" s="243"/>
    </row>
    <row r="24" spans="2:7" ht="39.75" customHeight="1" x14ac:dyDescent="0.2">
      <c r="B24" s="31">
        <v>0.6</v>
      </c>
      <c r="C24" s="40" t="s">
        <v>67</v>
      </c>
      <c r="D24" s="243" t="s">
        <v>72</v>
      </c>
      <c r="E24" s="243"/>
      <c r="F24" s="244" t="s">
        <v>91</v>
      </c>
      <c r="G24" s="243"/>
    </row>
    <row r="25" spans="2:7" ht="39.75" customHeight="1" x14ac:dyDescent="0.2">
      <c r="B25" s="31">
        <v>0.8</v>
      </c>
      <c r="C25" s="15" t="s">
        <v>66</v>
      </c>
      <c r="D25" s="243" t="s">
        <v>71</v>
      </c>
      <c r="E25" s="243"/>
      <c r="F25" s="244" t="s">
        <v>92</v>
      </c>
      <c r="G25" s="243"/>
    </row>
    <row r="26" spans="2:7" ht="39.75" customHeight="1" x14ac:dyDescent="0.2">
      <c r="B26" s="31">
        <v>1</v>
      </c>
      <c r="C26" s="15" t="s">
        <v>65</v>
      </c>
      <c r="D26" s="243" t="s">
        <v>70</v>
      </c>
      <c r="E26" s="243"/>
      <c r="F26" s="244" t="s">
        <v>93</v>
      </c>
      <c r="G26" s="243"/>
    </row>
    <row r="28" spans="2:7" x14ac:dyDescent="0.2">
      <c r="B28" s="5" t="s">
        <v>47</v>
      </c>
    </row>
    <row r="29" spans="2:7" x14ac:dyDescent="0.2">
      <c r="B29" s="14" t="s">
        <v>45</v>
      </c>
      <c r="C29" s="14" t="s">
        <v>46</v>
      </c>
      <c r="D29" s="257" t="s">
        <v>96</v>
      </c>
      <c r="E29" s="258"/>
      <c r="F29" s="262" t="s">
        <v>97</v>
      </c>
      <c r="G29" s="263"/>
    </row>
    <row r="30" spans="2:7" ht="35.25" customHeight="1" x14ac:dyDescent="0.2">
      <c r="B30" s="39">
        <v>0.2</v>
      </c>
      <c r="C30" s="40" t="s">
        <v>95</v>
      </c>
      <c r="D30" s="264" t="s">
        <v>108</v>
      </c>
      <c r="E30" s="264"/>
      <c r="F30" s="261" t="s">
        <v>113</v>
      </c>
      <c r="G30" s="261"/>
    </row>
    <row r="31" spans="2:7" ht="51.75" customHeight="1" x14ac:dyDescent="0.2">
      <c r="B31" s="39">
        <v>0.4</v>
      </c>
      <c r="C31" s="15" t="s">
        <v>48</v>
      </c>
      <c r="D31" s="264" t="s">
        <v>109</v>
      </c>
      <c r="E31" s="264"/>
      <c r="F31" s="261" t="s">
        <v>110</v>
      </c>
      <c r="G31" s="261"/>
    </row>
    <row r="32" spans="2:7" ht="40.5" customHeight="1" x14ac:dyDescent="0.2">
      <c r="B32" s="39">
        <v>0.6</v>
      </c>
      <c r="C32" s="40" t="s">
        <v>0</v>
      </c>
      <c r="D32" s="264" t="s">
        <v>111</v>
      </c>
      <c r="E32" s="264"/>
      <c r="F32" s="261" t="s">
        <v>112</v>
      </c>
      <c r="G32" s="261"/>
    </row>
    <row r="33" spans="1:11" ht="40.5" customHeight="1" x14ac:dyDescent="0.2">
      <c r="B33" s="39">
        <v>0.8</v>
      </c>
      <c r="C33" s="15" t="s">
        <v>49</v>
      </c>
      <c r="D33" s="264" t="s">
        <v>114</v>
      </c>
      <c r="E33" s="264"/>
      <c r="F33" s="261" t="s">
        <v>115</v>
      </c>
      <c r="G33" s="261"/>
    </row>
    <row r="34" spans="1:11" ht="40.5" customHeight="1" x14ac:dyDescent="0.2">
      <c r="B34" s="39">
        <v>1</v>
      </c>
      <c r="C34" s="15" t="s">
        <v>50</v>
      </c>
      <c r="D34" s="264" t="s">
        <v>117</v>
      </c>
      <c r="E34" s="264"/>
      <c r="F34" s="261" t="s">
        <v>116</v>
      </c>
      <c r="G34" s="261"/>
    </row>
    <row r="36" spans="1:11" x14ac:dyDescent="0.2">
      <c r="B36" s="5" t="s">
        <v>51</v>
      </c>
    </row>
    <row r="37" spans="1:11" s="48" customFormat="1" ht="12" hidden="1" customHeight="1" x14ac:dyDescent="0.2">
      <c r="A37" s="45"/>
      <c r="B37" s="50" t="s">
        <v>131</v>
      </c>
      <c r="C37" s="51" t="s">
        <v>123</v>
      </c>
      <c r="D37" s="52" t="s">
        <v>124</v>
      </c>
      <c r="E37" s="52" t="s">
        <v>125</v>
      </c>
      <c r="F37" s="51" t="s">
        <v>126</v>
      </c>
      <c r="G37" s="52" t="s">
        <v>127</v>
      </c>
    </row>
    <row r="38" spans="1:11" s="48" customFormat="1" ht="12" hidden="1" customHeight="1" x14ac:dyDescent="0.2">
      <c r="A38" s="45"/>
      <c r="B38" s="46">
        <v>1</v>
      </c>
      <c r="C38" s="47">
        <v>2</v>
      </c>
      <c r="D38" s="47">
        <v>3</v>
      </c>
      <c r="E38" s="47">
        <v>4</v>
      </c>
      <c r="F38" s="47">
        <v>5</v>
      </c>
      <c r="G38" s="47">
        <v>6</v>
      </c>
    </row>
    <row r="39" spans="1:11" ht="24.75" customHeight="1" x14ac:dyDescent="0.2">
      <c r="A39" s="45">
        <v>1</v>
      </c>
      <c r="B39" s="38" t="s">
        <v>122</v>
      </c>
      <c r="C39" s="8" t="s">
        <v>19</v>
      </c>
      <c r="D39" s="8" t="s">
        <v>19</v>
      </c>
      <c r="E39" s="8" t="s">
        <v>19</v>
      </c>
      <c r="F39" s="8" t="s">
        <v>19</v>
      </c>
      <c r="G39" s="9" t="s">
        <v>20</v>
      </c>
      <c r="I39" s="26" t="s">
        <v>118</v>
      </c>
      <c r="J39" s="3" t="s">
        <v>123</v>
      </c>
    </row>
    <row r="40" spans="1:11" ht="24.75" customHeight="1" x14ac:dyDescent="0.2">
      <c r="A40" s="45">
        <v>2</v>
      </c>
      <c r="B40" s="38" t="s">
        <v>121</v>
      </c>
      <c r="C40" s="10" t="s">
        <v>0</v>
      </c>
      <c r="D40" s="10" t="s">
        <v>0</v>
      </c>
      <c r="E40" s="8" t="s">
        <v>19</v>
      </c>
      <c r="F40" s="8" t="s">
        <v>19</v>
      </c>
      <c r="G40" s="9" t="s">
        <v>20</v>
      </c>
      <c r="I40" s="26" t="s">
        <v>119</v>
      </c>
      <c r="J40" s="3" t="s">
        <v>124</v>
      </c>
    </row>
    <row r="41" spans="1:11" ht="24.75" customHeight="1" x14ac:dyDescent="0.2">
      <c r="A41" s="45">
        <v>3</v>
      </c>
      <c r="B41" s="38" t="s">
        <v>120</v>
      </c>
      <c r="C41" s="10" t="s">
        <v>0</v>
      </c>
      <c r="D41" s="10" t="s">
        <v>0</v>
      </c>
      <c r="E41" s="10" t="s">
        <v>0</v>
      </c>
      <c r="F41" s="8" t="s">
        <v>19</v>
      </c>
      <c r="G41" s="9" t="s">
        <v>20</v>
      </c>
      <c r="I41" s="26" t="s">
        <v>120</v>
      </c>
      <c r="J41" s="3" t="s">
        <v>125</v>
      </c>
    </row>
    <row r="42" spans="1:11" ht="24.75" customHeight="1" x14ac:dyDescent="0.2">
      <c r="A42" s="45">
        <v>4</v>
      </c>
      <c r="B42" s="38" t="s">
        <v>119</v>
      </c>
      <c r="C42" s="41" t="s">
        <v>18</v>
      </c>
      <c r="D42" s="10" t="s">
        <v>0</v>
      </c>
      <c r="E42" s="10" t="s">
        <v>0</v>
      </c>
      <c r="F42" s="8" t="s">
        <v>19</v>
      </c>
      <c r="G42" s="9" t="s">
        <v>20</v>
      </c>
      <c r="I42" s="26" t="s">
        <v>121</v>
      </c>
      <c r="J42" s="3" t="s">
        <v>126</v>
      </c>
    </row>
    <row r="43" spans="1:11" ht="24.75" customHeight="1" x14ac:dyDescent="0.2">
      <c r="A43" s="45">
        <v>5</v>
      </c>
      <c r="B43" s="38" t="s">
        <v>118</v>
      </c>
      <c r="C43" s="41" t="s">
        <v>18</v>
      </c>
      <c r="D43" s="41" t="s">
        <v>18</v>
      </c>
      <c r="E43" s="10" t="s">
        <v>0</v>
      </c>
      <c r="F43" s="8" t="s">
        <v>19</v>
      </c>
      <c r="G43" s="9" t="s">
        <v>20</v>
      </c>
      <c r="I43" s="26" t="s">
        <v>122</v>
      </c>
      <c r="J43" s="3" t="s">
        <v>127</v>
      </c>
    </row>
    <row r="44" spans="1:11" ht="25.5" x14ac:dyDescent="0.2">
      <c r="B44" s="12" t="s">
        <v>21</v>
      </c>
      <c r="C44" s="42" t="s">
        <v>123</v>
      </c>
      <c r="D44" s="38" t="s">
        <v>124</v>
      </c>
      <c r="E44" s="38" t="s">
        <v>125</v>
      </c>
      <c r="F44" s="43" t="s">
        <v>126</v>
      </c>
      <c r="G44" s="38" t="s">
        <v>127</v>
      </c>
    </row>
    <row r="47" spans="1:11" ht="38.25" x14ac:dyDescent="0.2">
      <c r="I47" s="27" t="s">
        <v>26</v>
      </c>
      <c r="J47" s="27" t="s">
        <v>32</v>
      </c>
      <c r="K47" s="27" t="s">
        <v>100</v>
      </c>
    </row>
    <row r="48" spans="1:11" x14ac:dyDescent="0.2">
      <c r="I48" s="3" t="s">
        <v>24</v>
      </c>
      <c r="J48" s="3" t="s">
        <v>2</v>
      </c>
      <c r="K48" t="s">
        <v>101</v>
      </c>
    </row>
    <row r="49" spans="9:11" x14ac:dyDescent="0.2">
      <c r="I49" s="3" t="s">
        <v>25</v>
      </c>
      <c r="J49" s="3" t="s">
        <v>3</v>
      </c>
      <c r="K49" s="26" t="s">
        <v>128</v>
      </c>
    </row>
    <row r="51" spans="9:11" x14ac:dyDescent="0.2">
      <c r="I51" s="2" t="s">
        <v>54</v>
      </c>
      <c r="J51" s="2" t="s">
        <v>55</v>
      </c>
    </row>
    <row r="52" spans="9:11" x14ac:dyDescent="0.2">
      <c r="I52" t="s">
        <v>2</v>
      </c>
      <c r="J52" t="s">
        <v>102</v>
      </c>
    </row>
    <row r="53" spans="9:11" x14ac:dyDescent="0.2">
      <c r="I53" t="s">
        <v>3</v>
      </c>
      <c r="J53" t="s">
        <v>56</v>
      </c>
    </row>
    <row r="54" spans="9:11" x14ac:dyDescent="0.2">
      <c r="J54" t="s">
        <v>57</v>
      </c>
    </row>
  </sheetData>
  <mergeCells count="38">
    <mergeCell ref="F33:G33"/>
    <mergeCell ref="F34:G34"/>
    <mergeCell ref="D29:E29"/>
    <mergeCell ref="F29:G29"/>
    <mergeCell ref="F30:G30"/>
    <mergeCell ref="D30:E30"/>
    <mergeCell ref="D32:E32"/>
    <mergeCell ref="D33:E33"/>
    <mergeCell ref="D34:E34"/>
    <mergeCell ref="F32:G32"/>
    <mergeCell ref="F31:G31"/>
    <mergeCell ref="D31:E31"/>
    <mergeCell ref="C13:G13"/>
    <mergeCell ref="C14:G14"/>
    <mergeCell ref="C15:G15"/>
    <mergeCell ref="D22:E22"/>
    <mergeCell ref="D23:E23"/>
    <mergeCell ref="D25:E25"/>
    <mergeCell ref="D21:E21"/>
    <mergeCell ref="F24:G24"/>
    <mergeCell ref="F25:G25"/>
    <mergeCell ref="F23:G23"/>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NOT(ISERROR(SEARCH("extremo",E40)))</formula>
    </cfRule>
  </conditionalFormatting>
  <dataValidations count="1">
    <dataValidation type="list" allowBlank="1" showInputMessage="1" showErrorMessage="1" sqref="F44 C37 C44 F37" xr:uid="{00000000-0002-0000-0200-000000000000}">
      <formula1>$J$39:$J$43</formula1>
    </dataValidation>
  </dataValidations>
  <pageMargins left="0.7" right="0.7" top="0.75" bottom="0.75" header="0.3" footer="0.3"/>
  <pageSetup scale="87" orientation="landscape" horizontalDpi="4294967294" verticalDpi="4294967294" r:id="rId1"/>
  <rowBreaks count="1" manualBreakCount="1">
    <brk id="22"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4"/>
  <sheetViews>
    <sheetView workbookViewId="0"/>
  </sheetViews>
  <sheetFormatPr baseColWidth="10" defaultColWidth="11.42578125" defaultRowHeight="15" x14ac:dyDescent="0.25"/>
  <cols>
    <col min="1" max="1" width="21.28515625" style="58" bestFit="1" customWidth="1"/>
    <col min="2" max="2" width="11.42578125" style="58"/>
    <col min="3" max="3" width="4.5703125" style="58" bestFit="1" customWidth="1"/>
    <col min="4" max="16384" width="11.42578125" style="58"/>
  </cols>
  <sheetData>
    <row r="2" spans="1:5" x14ac:dyDescent="0.25">
      <c r="A2" s="265" t="s">
        <v>194</v>
      </c>
      <c r="B2" s="265"/>
      <c r="C2" s="265"/>
    </row>
    <row r="3" spans="1:5" x14ac:dyDescent="0.25">
      <c r="A3" s="266" t="s">
        <v>193</v>
      </c>
      <c r="B3" s="58" t="s">
        <v>192</v>
      </c>
      <c r="C3" s="61">
        <v>0.25</v>
      </c>
    </row>
    <row r="4" spans="1:5" x14ac:dyDescent="0.25">
      <c r="A4" s="266"/>
      <c r="B4" s="58" t="s">
        <v>191</v>
      </c>
      <c r="C4" s="61">
        <v>0.15</v>
      </c>
    </row>
    <row r="5" spans="1:5" x14ac:dyDescent="0.25">
      <c r="A5" s="266"/>
      <c r="B5" s="58" t="s">
        <v>190</v>
      </c>
      <c r="C5" s="61">
        <v>0.1</v>
      </c>
    </row>
    <row r="6" spans="1:5" x14ac:dyDescent="0.25">
      <c r="A6" s="60"/>
      <c r="B6" s="58" t="s">
        <v>187</v>
      </c>
    </row>
    <row r="7" spans="1:5" x14ac:dyDescent="0.25">
      <c r="A7" s="266" t="s">
        <v>189</v>
      </c>
      <c r="B7" s="58" t="s">
        <v>188</v>
      </c>
      <c r="C7" s="61">
        <v>0.25</v>
      </c>
    </row>
    <row r="8" spans="1:5" x14ac:dyDescent="0.25">
      <c r="A8" s="266"/>
      <c r="B8" s="58" t="s">
        <v>101</v>
      </c>
      <c r="C8" s="61">
        <v>0.15</v>
      </c>
    </row>
    <row r="9" spans="1:5" x14ac:dyDescent="0.25">
      <c r="A9" s="60"/>
      <c r="B9" s="58" t="s">
        <v>187</v>
      </c>
      <c r="C9" s="61"/>
    </row>
    <row r="11" spans="1:5" x14ac:dyDescent="0.25">
      <c r="A11" s="265" t="s">
        <v>186</v>
      </c>
      <c r="B11" s="265"/>
      <c r="C11" s="265"/>
    </row>
    <row r="12" spans="1:5" x14ac:dyDescent="0.25">
      <c r="A12" s="266" t="s">
        <v>147</v>
      </c>
      <c r="B12" s="58" t="s">
        <v>185</v>
      </c>
      <c r="C12" s="61"/>
      <c r="D12" s="266" t="s">
        <v>30</v>
      </c>
      <c r="E12" s="58" t="s">
        <v>184</v>
      </c>
    </row>
    <row r="13" spans="1:5" x14ac:dyDescent="0.25">
      <c r="A13" s="266"/>
      <c r="B13" s="58" t="s">
        <v>183</v>
      </c>
      <c r="C13" s="61"/>
      <c r="D13" s="266"/>
      <c r="E13" s="58" t="s">
        <v>182</v>
      </c>
    </row>
    <row r="14" spans="1:5" x14ac:dyDescent="0.25">
      <c r="A14" s="266" t="s">
        <v>145</v>
      </c>
      <c r="B14" s="58" t="s">
        <v>181</v>
      </c>
      <c r="C14" s="61"/>
      <c r="D14" s="266" t="s">
        <v>180</v>
      </c>
      <c r="E14" s="58" t="s">
        <v>179</v>
      </c>
    </row>
    <row r="15" spans="1:5" x14ac:dyDescent="0.25">
      <c r="A15" s="266"/>
      <c r="B15" s="58" t="s">
        <v>178</v>
      </c>
      <c r="C15" s="61"/>
      <c r="D15" s="266"/>
      <c r="E15" s="58" t="s">
        <v>177</v>
      </c>
    </row>
    <row r="16" spans="1:5" x14ac:dyDescent="0.25">
      <c r="A16" s="266" t="s">
        <v>144</v>
      </c>
      <c r="B16" s="58" t="s">
        <v>176</v>
      </c>
    </row>
    <row r="17" spans="1:2" x14ac:dyDescent="0.25">
      <c r="A17" s="266"/>
      <c r="B17" s="58" t="s">
        <v>175</v>
      </c>
    </row>
    <row r="19" spans="1:2" x14ac:dyDescent="0.25">
      <c r="A19" s="267" t="s">
        <v>174</v>
      </c>
      <c r="B19" s="267"/>
    </row>
    <row r="20" spans="1:2" x14ac:dyDescent="0.25">
      <c r="A20" s="58" t="s">
        <v>69</v>
      </c>
      <c r="B20" s="59">
        <v>0.2</v>
      </c>
    </row>
    <row r="21" spans="1:2" x14ac:dyDescent="0.25">
      <c r="A21" s="58" t="s">
        <v>68</v>
      </c>
      <c r="B21" s="59">
        <v>0.4</v>
      </c>
    </row>
    <row r="22" spans="1:2" x14ac:dyDescent="0.25">
      <c r="A22" s="58" t="s">
        <v>67</v>
      </c>
      <c r="B22" s="59">
        <v>0.6</v>
      </c>
    </row>
    <row r="23" spans="1:2" x14ac:dyDescent="0.25">
      <c r="A23" s="58" t="s">
        <v>66</v>
      </c>
      <c r="B23" s="59">
        <v>0.8</v>
      </c>
    </row>
    <row r="24" spans="1:2" x14ac:dyDescent="0.25">
      <c r="A24" s="58" t="s">
        <v>65</v>
      </c>
      <c r="B24" s="59">
        <v>1</v>
      </c>
    </row>
  </sheetData>
  <mergeCells count="10">
    <mergeCell ref="A19:B19"/>
    <mergeCell ref="A16:A17"/>
    <mergeCell ref="A3:A5"/>
    <mergeCell ref="A7:A8"/>
    <mergeCell ref="A2:C2"/>
    <mergeCell ref="A11:C11"/>
    <mergeCell ref="A12:A13"/>
    <mergeCell ref="A14:A15"/>
    <mergeCell ref="D12:D13"/>
    <mergeCell ref="D14:D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1. Mapa y plan de tratamiento</vt:lpstr>
      <vt:lpstr>2. Evaluación de controles</vt:lpstr>
      <vt:lpstr>Anexos</vt:lpstr>
      <vt:lpstr>Criterios</vt:lpstr>
      <vt:lpstr>'1. Mapa y plan de tratamiento'!Área_de_impresión</vt:lpstr>
      <vt:lpstr>Anexos!Área_de_impresión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Jully Andrea Rodriguez Bendeck</cp:lastModifiedBy>
  <cp:lastPrinted>2013-02-07T20:45:17Z</cp:lastPrinted>
  <dcterms:created xsi:type="dcterms:W3CDTF">2008-09-05T19:47:59Z</dcterms:created>
  <dcterms:modified xsi:type="dcterms:W3CDTF">2026-01-28T00:00:39Z</dcterms:modified>
</cp:coreProperties>
</file>