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d.docs.live.net/d8e4e8bf4dc82b8b/INTEGRACION SOCIAL/RIESGOS/GESTIÓN 2026/COMUNICACIÓN ESTRATÉGICA/I TRIMESTRE/"/>
    </mc:Choice>
  </mc:AlternateContent>
  <xr:revisionPtr revIDLastSave="88" documentId="8_{17AF1354-E534-4FF2-A5A0-ADB020A161D8}" xr6:coauthVersionLast="47" xr6:coauthVersionMax="47" xr10:uidLastSave="{B3B82F05-82C1-4167-9E61-7352664982C4}"/>
  <bookViews>
    <workbookView xWindow="-120" yWindow="-120" windowWidth="29040" windowHeight="15720" tabRatio="766" xr2:uid="{00000000-000D-0000-FFFF-FFFF00000000}"/>
  </bookViews>
  <sheets>
    <sheet name="1. Mapa y plan de tratamiento" sheetId="5" r:id="rId1"/>
    <sheet name="2. Evaluación de controles" sheetId="8" r:id="rId2"/>
    <sheet name="Anexos" sheetId="7" r:id="rId3"/>
    <sheet name="Criterios" sheetId="9" state="hidden" r:id="rId4"/>
  </sheets>
  <definedNames>
    <definedName name="_xlnm._FilterDatabase" localSheetId="1" hidden="1">'2. Evaluación de controles'!#REF!</definedName>
    <definedName name="_xlnm.Print_Area" localSheetId="0">'1. Mapa y plan de tratamiento'!$A$1:$AW$14</definedName>
    <definedName name="_xlnm.Print_Area" localSheetId="1">'2. Evaluación de controles'!$A$46:$W$85</definedName>
    <definedName name="_xlnm.Print_Area" localSheetId="2">Anexos!$A$1:$G$45</definedName>
    <definedName name="_xlnm.Print_Titles" localSheetId="1">'2. Evaluación de controles'!$2:$5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5" l="1"/>
  <c r="L13" i="5"/>
  <c r="K65" i="8"/>
  <c r="I65" i="8"/>
  <c r="K64" i="8"/>
  <c r="I64" i="8"/>
  <c r="K63" i="8"/>
  <c r="I63" i="8"/>
  <c r="K62" i="8"/>
  <c r="I62" i="8"/>
  <c r="K61" i="8"/>
  <c r="I61" i="8"/>
  <c r="K60" i="8"/>
  <c r="I60" i="8"/>
  <c r="E60" i="8"/>
  <c r="K59" i="8"/>
  <c r="I59" i="8"/>
  <c r="K58" i="8"/>
  <c r="I58" i="8"/>
  <c r="K57" i="8"/>
  <c r="I57" i="8"/>
  <c r="K56" i="8"/>
  <c r="I56" i="8"/>
  <c r="K55" i="8"/>
  <c r="I55" i="8"/>
  <c r="K54" i="8"/>
  <c r="I54" i="8"/>
  <c r="E54" i="8"/>
  <c r="AA13" i="5" l="1"/>
  <c r="K21" i="8" l="1"/>
  <c r="I21" i="8"/>
  <c r="K22" i="8"/>
  <c r="I22" i="8"/>
  <c r="K15" i="8" l="1"/>
  <c r="E14" i="8"/>
  <c r="I14" i="8"/>
  <c r="K14" i="8"/>
  <c r="I15" i="8"/>
  <c r="I16" i="8"/>
  <c r="K16" i="8"/>
  <c r="I17" i="8"/>
  <c r="K17" i="8"/>
  <c r="I18" i="8"/>
  <c r="K18" i="8"/>
  <c r="I19" i="8"/>
  <c r="K19" i="8"/>
  <c r="E20" i="8"/>
  <c r="I20" i="8"/>
  <c r="K20" i="8"/>
  <c r="Q21" i="8"/>
  <c r="I23" i="8"/>
  <c r="K23" i="8"/>
  <c r="I24" i="8"/>
  <c r="K24" i="8"/>
  <c r="I25" i="8"/>
  <c r="K25" i="8"/>
  <c r="E26" i="8"/>
  <c r="I26" i="8"/>
  <c r="K26" i="8"/>
  <c r="I27" i="8"/>
  <c r="K27" i="8"/>
  <c r="I28" i="8"/>
  <c r="K28" i="8"/>
  <c r="I29" i="8"/>
  <c r="K29" i="8"/>
  <c r="I30" i="8"/>
  <c r="K30" i="8"/>
  <c r="I31" i="8"/>
  <c r="K31" i="8"/>
  <c r="E32" i="8"/>
  <c r="I32" i="8"/>
  <c r="K32" i="8"/>
  <c r="Q32" i="8"/>
  <c r="R32" i="8" s="1"/>
  <c r="I33" i="8"/>
  <c r="K33" i="8"/>
  <c r="I34" i="8"/>
  <c r="K34" i="8"/>
  <c r="I35" i="8"/>
  <c r="K35" i="8"/>
  <c r="I36" i="8"/>
  <c r="K36" i="8"/>
  <c r="I37" i="8"/>
  <c r="K37" i="8"/>
  <c r="E38" i="8"/>
  <c r="I38" i="8"/>
  <c r="K38" i="8"/>
  <c r="I39" i="8"/>
  <c r="K39" i="8"/>
  <c r="I40" i="8"/>
  <c r="K40" i="8"/>
  <c r="I41" i="8"/>
  <c r="K41" i="8"/>
  <c r="I42" i="8"/>
  <c r="K42" i="8"/>
  <c r="I43" i="8"/>
  <c r="K43" i="8"/>
  <c r="Q55" i="8"/>
  <c r="E66" i="8"/>
  <c r="I66" i="8"/>
  <c r="K66" i="8"/>
  <c r="I67" i="8"/>
  <c r="K67" i="8"/>
  <c r="I68" i="8"/>
  <c r="K68" i="8"/>
  <c r="I69" i="8"/>
  <c r="K69" i="8"/>
  <c r="I70" i="8"/>
  <c r="K70" i="8"/>
  <c r="I71" i="8"/>
  <c r="K71" i="8"/>
  <c r="E72" i="8"/>
  <c r="I72" i="8"/>
  <c r="K72" i="8"/>
  <c r="I73" i="8"/>
  <c r="K73" i="8"/>
  <c r="I74" i="8"/>
  <c r="K74" i="8"/>
  <c r="I75" i="8"/>
  <c r="K75" i="8"/>
  <c r="I76" i="8"/>
  <c r="K76" i="8"/>
  <c r="I77" i="8"/>
  <c r="K77" i="8"/>
  <c r="E78" i="8"/>
  <c r="I78" i="8"/>
  <c r="K78" i="8"/>
  <c r="I79" i="8"/>
  <c r="K79" i="8"/>
  <c r="I80" i="8"/>
  <c r="K80" i="8"/>
  <c r="I81" i="8"/>
  <c r="K81" i="8"/>
  <c r="I82" i="8"/>
  <c r="K82" i="8"/>
  <c r="I83" i="8"/>
  <c r="K83" i="8"/>
  <c r="E95" i="8"/>
  <c r="I95" i="8"/>
  <c r="K95" i="8"/>
  <c r="Q95" i="8"/>
  <c r="R95" i="8" s="1"/>
  <c r="I96" i="8"/>
  <c r="K96" i="8"/>
  <c r="I97" i="8"/>
  <c r="K97" i="8"/>
  <c r="I98" i="8"/>
  <c r="K98" i="8"/>
  <c r="I99" i="8"/>
  <c r="K99" i="8"/>
  <c r="I100" i="8"/>
  <c r="K100" i="8"/>
  <c r="E101" i="8"/>
  <c r="I101" i="8"/>
  <c r="K101" i="8"/>
  <c r="I102" i="8"/>
  <c r="K102" i="8"/>
  <c r="I103" i="8"/>
  <c r="K103" i="8"/>
  <c r="I104" i="8"/>
  <c r="K104" i="8"/>
  <c r="I105" i="8"/>
  <c r="K105" i="8"/>
  <c r="I106" i="8"/>
  <c r="K106" i="8"/>
  <c r="E107" i="8"/>
  <c r="I107" i="8"/>
  <c r="K107" i="8"/>
  <c r="I108" i="8"/>
  <c r="K108" i="8"/>
  <c r="I109" i="8"/>
  <c r="K109" i="8"/>
  <c r="I110" i="8"/>
  <c r="K110" i="8"/>
  <c r="I111" i="8"/>
  <c r="K111" i="8"/>
  <c r="I112" i="8"/>
  <c r="K112" i="8"/>
  <c r="E113" i="8"/>
  <c r="I113" i="8"/>
  <c r="K113" i="8"/>
  <c r="I114" i="8"/>
  <c r="K114" i="8"/>
  <c r="I115" i="8"/>
  <c r="K115" i="8"/>
  <c r="Q115" i="8"/>
  <c r="R115" i="8" s="1"/>
  <c r="I116" i="8"/>
  <c r="K116" i="8"/>
  <c r="I117" i="8"/>
  <c r="K117" i="8"/>
  <c r="I118" i="8"/>
  <c r="K118" i="8"/>
  <c r="E119" i="8"/>
  <c r="I119" i="8"/>
  <c r="K119" i="8"/>
  <c r="I120" i="8"/>
  <c r="K120" i="8"/>
  <c r="I121" i="8"/>
  <c r="K121" i="8"/>
  <c r="I122" i="8"/>
  <c r="K122" i="8"/>
  <c r="I123" i="8"/>
  <c r="K123" i="8"/>
  <c r="I124" i="8"/>
  <c r="K124" i="8"/>
  <c r="Q123" i="8" l="1"/>
  <c r="R123" i="8" s="1"/>
  <c r="Q111" i="8"/>
  <c r="R111" i="8" s="1"/>
  <c r="Q98" i="8"/>
  <c r="Q67" i="8"/>
  <c r="Q65" i="8"/>
  <c r="R65" i="8" s="1"/>
  <c r="Q35" i="8"/>
  <c r="Q22" i="8"/>
  <c r="R22" i="8" s="1"/>
  <c r="Q101" i="8"/>
  <c r="R101" i="8" s="1"/>
  <c r="Q69" i="8"/>
  <c r="Q80" i="8"/>
  <c r="R80" i="8" s="1"/>
  <c r="Q104" i="8"/>
  <c r="Q114" i="8"/>
  <c r="Q107" i="8"/>
  <c r="Q77" i="8"/>
  <c r="R77" i="8" s="1"/>
  <c r="S76" i="8" s="1"/>
  <c r="T72" i="8" s="1"/>
  <c r="U72" i="8" s="1"/>
  <c r="Q73" i="8"/>
  <c r="Q96" i="8"/>
  <c r="R96" i="8" s="1"/>
  <c r="S95" i="8" s="1"/>
  <c r="Q43" i="8"/>
  <c r="R43" i="8" s="1"/>
  <c r="S42" i="8" s="1"/>
  <c r="T38" i="8" s="1"/>
  <c r="U38" i="8" s="1"/>
  <c r="Q56" i="8"/>
  <c r="R56" i="8" s="1"/>
  <c r="Q38" i="8"/>
  <c r="R38" i="8" s="1"/>
  <c r="Q82" i="8"/>
  <c r="R82" i="8" s="1"/>
  <c r="Q119" i="8"/>
  <c r="R119" i="8" s="1"/>
  <c r="Q109" i="8"/>
  <c r="R109" i="8" s="1"/>
  <c r="Q33" i="8"/>
  <c r="R33" i="8" s="1"/>
  <c r="S32" i="8" s="1"/>
  <c r="Q122" i="8"/>
  <c r="Q76" i="8"/>
  <c r="R76" i="8" s="1"/>
  <c r="Q102" i="8"/>
  <c r="Q66" i="8"/>
  <c r="R66" i="8" s="1"/>
  <c r="Q112" i="8"/>
  <c r="R112" i="8" s="1"/>
  <c r="S111" i="8" s="1"/>
  <c r="T107" i="8" s="1"/>
  <c r="U107" i="8" s="1"/>
  <c r="Q58" i="8"/>
  <c r="R58" i="8" s="1"/>
  <c r="Q120" i="8"/>
  <c r="Q54" i="8"/>
  <c r="R54" i="8" s="1"/>
  <c r="R55" i="8" s="1"/>
  <c r="S54" i="8" s="1"/>
  <c r="Q110" i="8"/>
  <c r="Q103" i="8"/>
  <c r="R103" i="8" s="1"/>
  <c r="Q100" i="8"/>
  <c r="R100" i="8" s="1"/>
  <c r="S99" i="8" s="1"/>
  <c r="T95" i="8" s="1"/>
  <c r="U95" i="8" s="1"/>
  <c r="Q70" i="8"/>
  <c r="R70" i="8" s="1"/>
  <c r="Q60" i="8"/>
  <c r="R60" i="8" s="1"/>
  <c r="Q31" i="8"/>
  <c r="R31" i="8" s="1"/>
  <c r="S30" i="8" s="1"/>
  <c r="T26" i="8" s="1"/>
  <c r="U26" i="8" s="1"/>
  <c r="Q24" i="8"/>
  <c r="R24" i="8" s="1"/>
  <c r="Q105" i="8"/>
  <c r="R105" i="8" s="1"/>
  <c r="Q117" i="8"/>
  <c r="R117" i="8" s="1"/>
  <c r="Q57" i="8"/>
  <c r="Q28" i="8"/>
  <c r="R28" i="8" s="1"/>
  <c r="Q39" i="8"/>
  <c r="Q72" i="8"/>
  <c r="R72" i="8" s="1"/>
  <c r="Q30" i="8"/>
  <c r="R30" i="8" s="1"/>
  <c r="Q63" i="8"/>
  <c r="Q27" i="8"/>
  <c r="Q40" i="8"/>
  <c r="R40" i="8" s="1"/>
  <c r="Q113" i="8"/>
  <c r="R113" i="8" s="1"/>
  <c r="R107" i="8"/>
  <c r="Q97" i="8"/>
  <c r="R97" i="8" s="1"/>
  <c r="R98" i="8" s="1"/>
  <c r="S97" i="8" s="1"/>
  <c r="Q83" i="8"/>
  <c r="R83" i="8" s="1"/>
  <c r="S82" i="8" s="1"/>
  <c r="T78" i="8" s="1"/>
  <c r="U78" i="8" s="1"/>
  <c r="Q71" i="8"/>
  <c r="R71" i="8" s="1"/>
  <c r="S70" i="8" s="1"/>
  <c r="Q61" i="8"/>
  <c r="Q29" i="8"/>
  <c r="Q124" i="8"/>
  <c r="R124" i="8" s="1"/>
  <c r="S123" i="8" s="1"/>
  <c r="T119" i="8" s="1"/>
  <c r="U119" i="8" s="1"/>
  <c r="Q121" i="8"/>
  <c r="R121" i="8" s="1"/>
  <c r="Q118" i="8"/>
  <c r="R118" i="8" s="1"/>
  <c r="S117" i="8" s="1"/>
  <c r="T113" i="8" s="1"/>
  <c r="U113" i="8" s="1"/>
  <c r="Q106" i="8"/>
  <c r="R106" i="8" s="1"/>
  <c r="S105" i="8" s="1"/>
  <c r="T101" i="8" s="1"/>
  <c r="U101" i="8" s="1"/>
  <c r="Q74" i="8"/>
  <c r="R74" i="8" s="1"/>
  <c r="Q64" i="8"/>
  <c r="R64" i="8" s="1"/>
  <c r="Q42" i="8"/>
  <c r="R42" i="8" s="1"/>
  <c r="Q25" i="8"/>
  <c r="R25" i="8" s="1"/>
  <c r="Q37" i="8"/>
  <c r="R37" i="8" s="1"/>
  <c r="S36" i="8" s="1"/>
  <c r="Q78" i="8"/>
  <c r="R78" i="8" s="1"/>
  <c r="Q59" i="8"/>
  <c r="R59" i="8" s="1"/>
  <c r="Q17" i="8"/>
  <c r="Q116" i="8"/>
  <c r="R116" i="8" s="1"/>
  <c r="S115" i="8" s="1"/>
  <c r="Q99" i="8"/>
  <c r="R99" i="8" s="1"/>
  <c r="Q79" i="8"/>
  <c r="Q41" i="8"/>
  <c r="Q34" i="8"/>
  <c r="R34" i="8" s="1"/>
  <c r="Q108" i="8"/>
  <c r="Q81" i="8"/>
  <c r="R81" i="8" s="1"/>
  <c r="S80" i="8" s="1"/>
  <c r="Q75" i="8"/>
  <c r="Q68" i="8"/>
  <c r="R68" i="8" s="1"/>
  <c r="Q62" i="8"/>
  <c r="Q36" i="8"/>
  <c r="R36" i="8" s="1"/>
  <c r="Q26" i="8"/>
  <c r="R26" i="8" s="1"/>
  <c r="Q23" i="8"/>
  <c r="Q20" i="8"/>
  <c r="R20" i="8" s="1"/>
  <c r="R21" i="8" s="1"/>
  <c r="S20" i="8" s="1"/>
  <c r="Q19" i="8"/>
  <c r="R19" i="8" s="1"/>
  <c r="Q16" i="8"/>
  <c r="R16" i="8" s="1"/>
  <c r="Q18" i="8"/>
  <c r="R18" i="8" s="1"/>
  <c r="Q14" i="8"/>
  <c r="R14" i="8" s="1"/>
  <c r="Q15" i="8"/>
  <c r="L11" i="5"/>
  <c r="R12" i="5"/>
  <c r="R11" i="5"/>
  <c r="L12" i="5"/>
  <c r="S58" i="8" l="1"/>
  <c r="S64" i="8"/>
  <c r="R67" i="8"/>
  <c r="S66" i="8" s="1"/>
  <c r="R35" i="8"/>
  <c r="S34" i="8" s="1"/>
  <c r="R79" i="8"/>
  <c r="S78" i="8" s="1"/>
  <c r="R122" i="8"/>
  <c r="S121" i="8" s="1"/>
  <c r="R114" i="8"/>
  <c r="S113" i="8" s="1"/>
  <c r="R104" i="8"/>
  <c r="S103" i="8" s="1"/>
  <c r="R23" i="8"/>
  <c r="S22" i="8" s="1"/>
  <c r="S24" i="8"/>
  <c r="T20" i="8" s="1"/>
  <c r="U20" i="8" s="1"/>
  <c r="R120" i="8"/>
  <c r="S119" i="8" s="1"/>
  <c r="R69" i="8"/>
  <c r="S68" i="8" s="1"/>
  <c r="R17" i="8"/>
  <c r="S16" i="8" s="1"/>
  <c r="R41" i="8"/>
  <c r="S40" i="8" s="1"/>
  <c r="R29" i="8"/>
  <c r="S28" i="8" s="1"/>
  <c r="R102" i="8"/>
  <c r="S101" i="8" s="1"/>
  <c r="R110" i="8"/>
  <c r="S109" i="8" s="1"/>
  <c r="R57" i="8"/>
  <c r="S56" i="8" s="1"/>
  <c r="T54" i="8" s="1"/>
  <c r="U54" i="8" s="1"/>
  <c r="R73" i="8"/>
  <c r="S72" i="8" s="1"/>
  <c r="R61" i="8"/>
  <c r="S60" i="8" s="1"/>
  <c r="R108" i="8"/>
  <c r="S107" i="8" s="1"/>
  <c r="R27" i="8"/>
  <c r="S26" i="8" s="1"/>
  <c r="R15" i="8"/>
  <c r="S14" i="8" s="1"/>
  <c r="R75" i="8"/>
  <c r="S74" i="8" s="1"/>
  <c r="R39" i="8"/>
  <c r="S38" i="8" s="1"/>
  <c r="T32" i="8"/>
  <c r="U32" i="8" s="1"/>
  <c r="T66" i="8"/>
  <c r="U66" i="8" s="1"/>
  <c r="S18" i="8"/>
  <c r="R62" i="8" l="1"/>
  <c r="R63" i="8" s="1"/>
  <c r="S62" i="8" s="1"/>
  <c r="T60" i="8" s="1"/>
  <c r="U60" i="8" s="1"/>
  <c r="T14" i="8"/>
  <c r="U14" i="8" s="1"/>
</calcChain>
</file>

<file path=xl/sharedStrings.xml><?xml version="1.0" encoding="utf-8"?>
<sst xmlns="http://schemas.openxmlformats.org/spreadsheetml/2006/main" count="653" uniqueCount="250">
  <si>
    <t>Moderado</t>
  </si>
  <si>
    <t>Financiero</t>
  </si>
  <si>
    <t>SI</t>
  </si>
  <si>
    <t>NO</t>
  </si>
  <si>
    <t>De cumplimiento</t>
  </si>
  <si>
    <t>Circular y fecha de oficialización</t>
  </si>
  <si>
    <t>Proceso</t>
  </si>
  <si>
    <t>Código</t>
  </si>
  <si>
    <t>Objetivo del proceso</t>
  </si>
  <si>
    <t>Riesgo</t>
  </si>
  <si>
    <t>Clasificación</t>
  </si>
  <si>
    <t>Ambiental</t>
  </si>
  <si>
    <t>Eventos que afecten los estados financieros y todas aquellas áreas involucradas con el proceso financiero como presupuesto, tesorería, contabilidad, cartera, central de cuentas, costos, etc.</t>
  </si>
  <si>
    <t>Eventos que afecten la situación jurídica o contractual de la organización debido a su incumplimiento o desacato a la normatividad legal y las obligaciones contractuales.</t>
  </si>
  <si>
    <t>Posibilidad de que por forma natural o por acción humana se produzca daño en el medio ambiente.</t>
  </si>
  <si>
    <t>Probabilidad</t>
  </si>
  <si>
    <t>Impacto</t>
  </si>
  <si>
    <t>Riesgo Inherente</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</si>
  <si>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</si>
  <si>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</si>
  <si>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</si>
  <si>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</si>
  <si>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</si>
  <si>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</si>
  <si>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</si>
  <si>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</si>
  <si>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</si>
  <si>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</si>
  <si>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</si>
  <si>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</si>
  <si>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</si>
  <si>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Riesgo materializado</t>
  </si>
  <si>
    <t xml:space="preserve">Riesgo materializado </t>
  </si>
  <si>
    <t>Fecha</t>
  </si>
  <si>
    <t>Código:</t>
  </si>
  <si>
    <t>Versión:</t>
  </si>
  <si>
    <t>Fecha:</t>
  </si>
  <si>
    <t>Página:</t>
  </si>
  <si>
    <t>Fecha de inicio</t>
  </si>
  <si>
    <t>Fecha de terminación</t>
  </si>
  <si>
    <t>SECCIÓN A. Identificación y análisis</t>
  </si>
  <si>
    <t>SECCIÓN C. Monitoreo y revisión</t>
  </si>
  <si>
    <t>Meta</t>
  </si>
  <si>
    <t>Indicador o criterio de medición</t>
  </si>
  <si>
    <t>Tabla 2. Niveles de probabilidad</t>
  </si>
  <si>
    <t>NIVEL</t>
  </si>
  <si>
    <t>DESCRIPTOR</t>
  </si>
  <si>
    <t>Tabla 3. Niveles de impacto</t>
  </si>
  <si>
    <t>Menor</t>
  </si>
  <si>
    <t>Mayor</t>
  </si>
  <si>
    <t>Catastrófico</t>
  </si>
  <si>
    <t>Tabla 4. Mapa de calor</t>
  </si>
  <si>
    <t>SECCIÓN B. Valoración y tratamiento</t>
  </si>
  <si>
    <t>Decisión del líder de proceso</t>
  </si>
  <si>
    <t>Establecer acciones</t>
  </si>
  <si>
    <t>Decisión del lider</t>
  </si>
  <si>
    <t>Reducir</t>
  </si>
  <si>
    <t>Evitar</t>
  </si>
  <si>
    <t>Descripción de avances y evidencias</t>
  </si>
  <si>
    <t>Monitoreo cuarto trimestre</t>
  </si>
  <si>
    <t>Mapa de riesgos de:</t>
  </si>
  <si>
    <t>Gestión</t>
  </si>
  <si>
    <t>Corrupción</t>
  </si>
  <si>
    <t>Categoría</t>
  </si>
  <si>
    <t>Actividad del proceso</t>
  </si>
  <si>
    <t>Muy alta</t>
  </si>
  <si>
    <t>Alta</t>
  </si>
  <si>
    <t>Media</t>
  </si>
  <si>
    <t>Baja</t>
  </si>
  <si>
    <t>Muy baja</t>
  </si>
  <si>
    <t>La actividad que conlleva el riesgo se ejecuta más de 5000 veces por año</t>
  </si>
  <si>
    <t>La actividad que conlleva el riesgo se ejecuta mínimo 500 veces al año y máximo 5000 veces por año</t>
  </si>
  <si>
    <t>La actividad que conlleva el riesgo se ejecuta de 25 a 500 veces por año</t>
  </si>
  <si>
    <t>La actividad que conlleva el riesgo se ejecuta de 3 a 24 veces por año</t>
  </si>
  <si>
    <t>La actividad que conlleva el riesgo se ejecuta como máximos 2 veces por año</t>
  </si>
  <si>
    <t>Ejecución y administración de procesos</t>
  </si>
  <si>
    <t>Fraude externo</t>
  </si>
  <si>
    <t>Fraude interno</t>
  </si>
  <si>
    <t>Fallas tecnológicas</t>
  </si>
  <si>
    <t>Relaciones laborales</t>
  </si>
  <si>
    <t>Usuarios, productos y prácticas</t>
  </si>
  <si>
    <t>Pérdidas derivadas de errores en la ejecución y administración de procesos.</t>
  </si>
  <si>
    <t>Pérdida derivada de actos de fraude por personas ajenas a la organización (no participa personal de la entidad).</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</si>
  <si>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</si>
  <si>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Errores en hardware, software, telecomunicaciones, interrupción de servicios básicos.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</si>
  <si>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</si>
  <si>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</si>
  <si>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</si>
  <si>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Reputacional</t>
  </si>
  <si>
    <t>El evento puede ocurrir solo en circunstancias excepcionales o no se ha presentado en los últimos 5 años.</t>
  </si>
  <si>
    <t>El evento puede ocurrir en algún momento o se ha presentado al menos 1 vez en los últimos 5 años.</t>
  </si>
  <si>
    <t>El evento podrá ocurrir en algún momento o se ha presentado al menos 1 vez en los últimos 2 años.</t>
  </si>
  <si>
    <t>Es viable que el evento ocurra en la mayoría de las circunstancias o se ha presentado al menos 1 vez en el último año.</t>
  </si>
  <si>
    <t>Se espera que el evento ocurra en la mayoría de las circunstancias o se ha presentado más de 1 vez al año.</t>
  </si>
  <si>
    <r>
      <t xml:space="preserve">DESCRIPCIÓN RIESGOS DE </t>
    </r>
    <r>
      <rPr>
        <b/>
        <sz val="10"/>
        <rFont val="Arial"/>
        <family val="2"/>
      </rPr>
      <t>CORRUPCIÓN</t>
    </r>
  </si>
  <si>
    <t>Leve</t>
  </si>
  <si>
    <t>AFECTACIÓN ECONÓMICA</t>
  </si>
  <si>
    <t>AFECTACIÓN REPUTACIONAL</t>
  </si>
  <si>
    <t>Nivel de avance del periodo</t>
  </si>
  <si>
    <t>Forma de ejecución de la actividad de control</t>
  </si>
  <si>
    <t>Forma de ejecución</t>
  </si>
  <si>
    <t>Manual</t>
  </si>
  <si>
    <t>Aceptar</t>
  </si>
  <si>
    <t>Económica</t>
  </si>
  <si>
    <t>Económica y reputacional</t>
  </si>
  <si>
    <t>Seguridad de la información</t>
  </si>
  <si>
    <t>Tabla 1. Clasificación de riesgos</t>
  </si>
  <si>
    <t>Área de impacto</t>
  </si>
  <si>
    <t>Afectación menor a 100 SMLMV.</t>
  </si>
  <si>
    <t>Entre 100 y 500 SMLMV.</t>
  </si>
  <si>
    <t>El riesgo afecta la imagen de la entidad
internamente, de conocimiento general a nivel
interno, de alta o media dirección y/o de
proveedores.</t>
  </si>
  <si>
    <t>Entre 500 y 1000 SMLMV.</t>
  </si>
  <si>
    <t>El riesgo afecta la imagen de la entidad con
algunos usuarios de relevancia frente al logro
de los objetivos.</t>
  </si>
  <si>
    <t>El riesgo afecta la imagen de algún área de la entidad.</t>
  </si>
  <si>
    <t>Entre 1000 y 5000 SMLMV.</t>
  </si>
  <si>
    <t>El riesgo afecta la imagen de la entidad con
efecto publicitario sostenido a nivel de sector
administrativo, nivel departamental o municipal.</t>
  </si>
  <si>
    <t>El riesgo afecta la imagen de la entidad a nivel
nacional, con efecto publicitario sostenido a
nivel país.</t>
  </si>
  <si>
    <t>Mayor a 5000 SMLMV.</t>
  </si>
  <si>
    <t>20% - Muy baja</t>
  </si>
  <si>
    <t>40% - Baja</t>
  </si>
  <si>
    <t>60% - Media</t>
  </si>
  <si>
    <t>80% - Alta</t>
  </si>
  <si>
    <t>100% - Muy alta</t>
  </si>
  <si>
    <t>20% - Leve</t>
  </si>
  <si>
    <t>40% - Menor</t>
  </si>
  <si>
    <t>60% - Moderado</t>
  </si>
  <si>
    <t>80% - Mayor</t>
  </si>
  <si>
    <t>100% - Catastrófico</t>
  </si>
  <si>
    <t>Automática</t>
  </si>
  <si>
    <t>Nivel de avance acumulado</t>
  </si>
  <si>
    <t>Observaciones por parte de la segunda línea de defensa</t>
  </si>
  <si>
    <t xml:space="preserve">                   \Impacto
                     \
Probabilidad\               </t>
  </si>
  <si>
    <t>FOR-SG-013</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</si>
  <si>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</si>
  <si>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t>Fiscal</t>
  </si>
  <si>
    <t>Posibilidad de pérdida o daño económico o reputacional que puede sufrir una persona natural o jurídica, al ser utilizada para el lavado de activos, financiación del terrorismo o de la proliferación de armas de destrucción masiva.</t>
  </si>
  <si>
    <t>LA/FT- FPADM</t>
  </si>
  <si>
    <t>Es el efecto dañoso sobre los recursos públicos y/o los bienes y/o intereses patrimoniales de naturaleza pública, a causa de un evento potencial.</t>
  </si>
  <si>
    <t>Interrupción / Eventos externos / Daños a activos fijos.</t>
  </si>
  <si>
    <t>PROCESO SISTEMA DE GESTIÓN
FORMATO MAPA DE RIESGOS</t>
  </si>
  <si>
    <t xml:space="preserve">2. </t>
  </si>
  <si>
    <t xml:space="preserve">1. </t>
  </si>
  <si>
    <t>3.</t>
  </si>
  <si>
    <t>2.</t>
  </si>
  <si>
    <t>1.</t>
  </si>
  <si>
    <t>Evidencia</t>
  </si>
  <si>
    <t>Frecuencia</t>
  </si>
  <si>
    <t>¿Se identifica claramente el propósito de la actividad de control?</t>
  </si>
  <si>
    <t>Documentación</t>
  </si>
  <si>
    <t>Peso</t>
  </si>
  <si>
    <t>Implementación del control</t>
  </si>
  <si>
    <t>Tipo de control</t>
  </si>
  <si>
    <t>Descriptor</t>
  </si>
  <si>
    <t>Rango de califiación de la ejecución</t>
  </si>
  <si>
    <t>Nivel de probabilidad residual</t>
  </si>
  <si>
    <t>Efectividad del conjunto de controles</t>
  </si>
  <si>
    <t>Efectividad del control</t>
  </si>
  <si>
    <t>Total valoración del control</t>
  </si>
  <si>
    <t>2. Atributos informativos</t>
  </si>
  <si>
    <t>1. Atributos de eficiencia</t>
  </si>
  <si>
    <t>OBSERVACIONES A LA EJECUCIÓN DEL CONTROL</t>
  </si>
  <si>
    <t>OBSERVACIONES AL DISEÑO DEL CONTROL</t>
  </si>
  <si>
    <t>PROBABILIDAD RESIDUAL</t>
  </si>
  <si>
    <t>APLICACIÓN DE CONTROLES PARA ESTABLECER RIESGO RESIDUAL</t>
  </si>
  <si>
    <t>CRITERIOS DE EVALUACIÓN DEL DISEÑO DEL CONTROL</t>
  </si>
  <si>
    <t>CONTROL</t>
  </si>
  <si>
    <t>CAUSA</t>
  </si>
  <si>
    <t>PROBABILIDAD INHERENTE</t>
  </si>
  <si>
    <t>RIESGO</t>
  </si>
  <si>
    <t>CÓDIGO</t>
  </si>
  <si>
    <t>Nombres y apellidos responsable de la evaluación:</t>
  </si>
  <si>
    <t>Proceso:</t>
  </si>
  <si>
    <t>Fecha de elaboración:</t>
  </si>
  <si>
    <r>
      <t xml:space="preserve">A continuación se presenta la evaluación realizada por la </t>
    </r>
    <r>
      <rPr>
        <b/>
        <sz val="11"/>
        <color theme="1"/>
        <rFont val="Arial"/>
        <family val="2"/>
      </rPr>
      <t xml:space="preserve">tercera línea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</si>
  <si>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Nombres y apellidos del responsable de la revisión:</t>
  </si>
  <si>
    <r>
      <t xml:space="preserve">A continuación se presenta el análisis realizado por la </t>
    </r>
    <r>
      <rPr>
        <b/>
        <sz val="11"/>
        <color theme="1"/>
        <rFont val="Arial"/>
        <family val="2"/>
      </rPr>
      <t xml:space="preserve">segunda línea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</si>
  <si>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Nombres y apellidos del gestor de proceso:</t>
  </si>
  <si>
    <r>
      <t>A continuación se presenta la evaluación realizada por la</t>
    </r>
    <r>
      <rPr>
        <b/>
        <sz val="11"/>
        <color theme="1"/>
        <rFont val="Arial"/>
        <family val="2"/>
      </rPr>
      <t xml:space="preserve"> primera línea </t>
    </r>
    <r>
      <rPr>
        <sz val="11"/>
        <color theme="1"/>
        <rFont val="Arial"/>
        <family val="2"/>
      </rPr>
      <t>como responsable del diseño de los controles establecidos para la mitigación de los riesgos.</t>
    </r>
  </si>
  <si>
    <t>Probabilidad Inherente</t>
  </si>
  <si>
    <t>Sin registro</t>
  </si>
  <si>
    <t>Con registro</t>
  </si>
  <si>
    <t>No</t>
  </si>
  <si>
    <t>Aleatoria</t>
  </si>
  <si>
    <t>Si</t>
  </si>
  <si>
    <t>Propósito</t>
  </si>
  <si>
    <t>Continua</t>
  </si>
  <si>
    <t>No identificado</t>
  </si>
  <si>
    <t>Sin documentar</t>
  </si>
  <si>
    <t>Identificado</t>
  </si>
  <si>
    <t>Documentado</t>
  </si>
  <si>
    <t>Atributos informativos</t>
  </si>
  <si>
    <t>No aplica</t>
  </si>
  <si>
    <t>Automático</t>
  </si>
  <si>
    <t>Implementación</t>
  </si>
  <si>
    <t>Correctivo</t>
  </si>
  <si>
    <t>Detectivo</t>
  </si>
  <si>
    <t>Preventivo</t>
  </si>
  <si>
    <t>Tipo</t>
  </si>
  <si>
    <t>Atributos de eficiencia</t>
  </si>
  <si>
    <t>1 de 3</t>
  </si>
  <si>
    <t>2 de 3</t>
  </si>
  <si>
    <t>3 de 3</t>
  </si>
  <si>
    <t>Monitoreo tercer trimestre</t>
  </si>
  <si>
    <t>Monitoreo primer trimestre</t>
  </si>
  <si>
    <t>Monitoreo segundo trimestre</t>
  </si>
  <si>
    <t>Clasificación: Información Pública</t>
  </si>
  <si>
    <t>Causa raíz</t>
  </si>
  <si>
    <t>Memo I2025005913 – 21/02/2025</t>
  </si>
  <si>
    <t>R-CE-003</t>
  </si>
  <si>
    <t>Posibilidad de afectación de la imagen institucional por incumplimiento del plan estratégico de comunicaciones y los procedimientos de comunicación interna y externa, los cuales se encuentran alineados con la política de comunicaciones, debido a posibles desviaciones en la calidad y oportunidad  de los productos entregados por parte de la Oficina Asesora de Comunicaciones.</t>
  </si>
  <si>
    <t>1.Desconocimiento o falta de apropiación de los  lineamientos establecidos en el plan de estratégico de comunicaciones y los procedimientos de la dependencia, para la entrega de productos de comunicaciones requeridos.</t>
  </si>
  <si>
    <t>2. No Aplica</t>
  </si>
  <si>
    <t>2.No Aplica</t>
  </si>
  <si>
    <t>1. No Aplica</t>
  </si>
  <si>
    <t>3.No Aplica</t>
  </si>
  <si>
    <t>R-CE-004</t>
  </si>
  <si>
    <t>Posibilidad de generar información imprecisa o negativa por desviaciones en el manejo de las comunicaciones oficiales durante situaciones de crisis, debido a la falta de conocimiento o la falta de aplicación de los lineamientos oficiales para abordar  medios de comunicación y grupos de interés.</t>
  </si>
  <si>
    <t>1. Falta de conocimiento de los procesos y lineamientos establecidos por la entidad para el manejo de la comunicación en situación de crisis.</t>
  </si>
  <si>
    <t>2.El reporte inoportuno o el no reporte  de alertas a la Oficina Asesora de Comunicaciones, frente a sucesos institucionales que puedan afectar la imagen positiva de la entidad.</t>
  </si>
  <si>
    <t>Comunicación Estratégica</t>
  </si>
  <si>
    <t>Efectuar el monitoreo en medios sobre el impacto de las notas publicadas.</t>
  </si>
  <si>
    <t xml:space="preserve">R-CE-004
</t>
  </si>
  <si>
    <t>Falta de conocimiento de los procesos y lineamientos establecidos por la entidad para el manejo de la comunicación en situación de crisis.</t>
  </si>
  <si>
    <t>El reporte inoportuno o el no reporte  de alertas a la Oficina Asesora de Comunicaciones, frente a sucesos institucionales que puedan afectar la imagen positiva de la entidad.</t>
  </si>
  <si>
    <t>Profesional Designado por el jefe de la Oficina Asesora de Comunicaciones</t>
  </si>
  <si>
    <t>El proceso de Comunicación estratégica busca diseñar e implementar la estrategia de comunicación de la Secretaría de Integración Social a nivel interno y externo, con el fin de mantener informados a los grupos de interés y dar a conocer la gestión de la entidad.</t>
  </si>
  <si>
    <t>Realizar seguimiento y autocontrol al desempeño del proceso (Políticas de gestión y desempeño, planes, proyecto, procedimientos, documentos asociados, indicadores y riesgos).</t>
  </si>
  <si>
    <t>Desconocimiento o falta de apropiación de los lineamientos establecidos en el plan de estratégico de comunicaciones y los procedimientos de la dependencia, para la entrega de productos de comunicaciones requeridos.</t>
  </si>
  <si>
    <t>Posibilidad de afectación de la imagen institucional por incumplimiento del Plan estratégico de comunicaciones y los procedimientos de comunicación interna y externa, los cuales se encuentran alineados con la política de comunicaciones, debido a posibles desviaciones en la calidad y oportunidad de los productos entregados por parte de la Oficina Asesora de Comunicaciones.</t>
  </si>
  <si>
    <t>(Número de socializaciones de los lineamientos y procedimientos de comunicaciones de la entidad realizados / Socializaciones de los lineamientos y procedimientos de comunicaciones de la entidad programadas en el periodo)*100
Meta: 2 socializaciones en la vigencia, una por semestre.</t>
  </si>
  <si>
    <t xml:space="preserve">El profesional designado por el (la) jefe de la Oficina Asesora de Comunicaciones anualmente realizara socialización presencial (como mínimo una (1) ) al equipo directivo de la entidad  sobre de los lineamientos establecidos en el Protocolo de manejo de la comunicación en situación de crisis (PTC-CE-001) con el objetivo de afianzar los conocimientos sobre el manejo apropiado de los sucesos institucionales que puedan afectar la imagen de la Secretaría Distrital de Integración Social a fin de que la Entidad pueda reaccionar a tiempo y de manera adecuada frente los medios de comunicación y grupos de interés ante una situación de información negativa o imprecisa.
En caso de no realizar la(s) socializaciones de manera presencial, se remitirán  el contenido a divulgar correo institucional al equipo directivo de la entidad  otorgando toda la información necesaria para generar conocimiento alrededor del  Protocolo de manejo de la comunicación en situación de crisis (PTC-CE-001).
Como evidencia se adjuntan los listados de asistencia o la remisión de los contenidos vía correo electrónico. </t>
  </si>
  <si>
    <t>El (la) Gestor(a) del Sistema de Gestión realizara socialización presencial una vez cada semestre a los funcionarios y contratistas adscritos a la OAC, sobre los lineamientos de comunicaciones de la entidad, con el fin de asegurar la implementación del Plan estratégico de comunicaciones (PLA-CE-001)  evitando así, el uso inexacto por causa de desconocimiento del mismo. En este mismo ejercicio se aplicará una herramienta pre y post test que aborde los contenidos estratégicos y los procedimientos correspondientes al proceso con la finalidad de medir la apropiación de los conocimientos adquiridos para la ejecución de las labores propias de la OAC. 
En caso de no realizarse la socialización presencialmente, se remitirá a los correos de los funcionarios y contratistas adscritos a la OAC el contenido a  divulgar y el link para la aplicación de la herramienta de medición de conocimiento adquirido; además, el (la) jefe de la Oficina Asesora de Comunicaciones remitirá cartas de alerta a los contratistas y funcionarios de la Oficina Asesora de Comunicaciones que no participen en la socialización y aplicación de la herramienta de medición, en estas se remitirá el link del contenido expuesto y el link para la aplicación de la herramienta post test con un plazo de presentación no mayor a 8 días hábiles posteriores a la remisión de la carta de alerta. 
Como evidencia se aportara listado oficial de asistencia, test de conocimiento y respuestas de la aplicación al mismo o remisión de los contenidos vía correo electrónico y evaluación post test.</t>
  </si>
  <si>
    <r>
      <t>El profesional designado por el (la) jefe de la Oficina Asesora de Comunicaciones realizará</t>
    </r>
    <r>
      <rPr>
        <strike/>
        <sz val="10"/>
        <rFont val="Arial"/>
        <family val="2"/>
      </rPr>
      <t xml:space="preserve"> </t>
    </r>
    <r>
      <rPr>
        <sz val="10"/>
        <rFont val="Arial"/>
        <family val="2"/>
      </rPr>
      <t>mensualmente monitoreos a las noticias y publicaciones de los medios masivos de comunicación en las cuales la Secretaría de Integración Social es mencionada, esto con el fin de dar cumplimiento al indicador de monitoreo de medios del plan estratégico de comunicaciones, acción que permitirá  reaccionar a tiempo y de manera adecuada  a la Entidad frente a los medios de comunicación y grupos de interés ante una situación de información negativa o imprecisa; el seguimiento realizado se presentará al equipo directivo de la entidad entre los 10 primeros días calendario de cada mes, a través de un informe cuantitativo y cualitativo que será remitido vía correo electrónico.
Como evidencia se allegará un informe mensual de monitoreo de medios de comunicación y los correos electrónicos de remisión al Equipo directivo de la entidad.</t>
    </r>
  </si>
  <si>
    <t>El (la) Gestor(a) del Sistema de Gestión realizará socialización presencial una vez cada semestre a los funcionarios y contratistas adscritos a la OAC, sobre los lineamientos de comunicaciones de la entidad, con el fin de asegurar la implementación del Plan estratégico de comunicaciones (PLA-CE-001)  evitando así, el uso inexacto por causa de desconocimiento del mismo. En este mismo ejercicio se aplicará una herramienta pre y post test que aborde los contenidos estratégicos y los procedimientos correspondientes al proceso con la finalidad de medir la apropiación de los conocimientos adquiridos para la ejecución de las labores propias de la OAC. 
En caso de no realizarse la socialización presencialmente, se remitirá a los correos de los funcionarios y contratistas adscritos a la OAC el contenido a  divulgar y el link para la aplicación de la herramienta de medición de conocimiento adquirido; además, el (la) jefe de la Oficina Asesora de Comunicaciones remitirá cartas de alerta a los contratistas y funcionarios de la Oficina Asesora de Comunicaciones que no participen en la socialización y aplicación de la herramienta de medición, en estas se remitirá el link del contenido expuesto y el link para la aplicación de la herramienta post test con un plazo de presentación no mayor a 8 días hábiles posteriores a la remisión de la carta de alerta. 
Como evidencia se aportara listado oficial de asistencia, test de conocimiento y respuestas de la aplicación al mismo o remisión de los contenidos vía correo electrónico y evaluación post test.</t>
  </si>
  <si>
    <t>El (la) Gestor(a) del Sistema de Gestión de la Oficina Asesora de Comunicaciones</t>
  </si>
  <si>
    <t>(Número de informes de monitoreo de medios presentados al Equipo directivo / 11 informes de monitoreo de medios  programados para presentar al Equipo directivo) /100</t>
  </si>
  <si>
    <t xml:space="preserve">El profesional designado por el (la) jefe de la Oficina Asesora de Comunicaciones anualmente realiza socialización presencial (como mínimo una (1)) al equipo directivo de la entidad  sobre de los lineamientos establecidos en el Protocolo de manejo de la comunicación en situación de crisis (PTC-CE-001) con el objetivo de afianzar los conocimientos sobre el manejo apropiado de los sucesos institucionales que puedan afectar la imagen de la Secretaría Distrital de Integración Social a fin de que la Entidad pueda reaccionar a tiempo y de manera adecuada frente los medios de comunicación y grupos de interés ante una situación de información negativa o imprecisa.
En caso de no realizar la(s) socializaciones de manera presencial, se remite el contenido a divulgar por correo institucional al equipo directivo de la entidad otorgando toda la información necesaria para generar conocimiento alrededor del  Protocolo de manejo de la comunicación en situación de crisis (PTC-CE-001).
Como evidencia se adjuntan los listados de asistencia o la remisión de los contenidos vía correo electrónico. </t>
  </si>
  <si>
    <t>Socializaciones del protocolo de manejo de las comunicaciones en situación de crisis realizadas / 1 socialización del protocolo de manejo de las comunicaciones en situación de crisis programada) /100</t>
  </si>
  <si>
    <t>El (la) gestor(a) del Sistema de Gestión realiza socialización presencial una vez cada semestre a los funcionarios y contratistas adscritos a la OAC, sobre los lineamientos de comunicaciones de la entidad, con el fin de asegurar la implementación del Plan estratégico de comunicaciones (PLA-CE-001) evitando así, el uso inexacto por causa de desconocimiento del mismo. En este mismo ejercicio se aplica una herramienta pre y post test que aborde los contenidos estratégicos y los procedimientos correspondientes al proceso con la finalidad de medir la apropiación de los conocimientos adquiridos para la ejecución de las labores propias de la OAC. 
En caso de no realizarse la socialización presencialmente, se remite a los correos de los funcionarios y contratistas adscritos a la OAC el contenido a divulgar y el link para la aplicación de la herramienta de medición de conocimiento adquirido; además, el (la) jefe de la Oficina Asesora de Comunicaciones remite cartas de alerta a los contratistas y funcionarios de la Oficina Asesora de Comunicaciones que no participen en la socialización y aplicación de la herramienta de medición, en estas se remite el link del contenido expuesto y el link para la aplicación de la herramienta post test con un plazo de presentación no mayor a 8 días hábiles posteriores a la remisión de la carta de alerta. 
Como evidencia se aporta el listado oficial de asistencia, test de conocimiento y respuestas de la aplicación al mismo o remisión de los contenidos vía correo electrónico y evaluación post test.</t>
  </si>
  <si>
    <t>El profesional designado por el (la) jefe de la Oficina Asesora de Comunicaciones realiza mensualmente monitoreos a las noticias y publicaciones de los medios masivos de comunicación en las cuales la Secretaría de Integración Social es mencionada, esto con el fin de dar cumplimiento al indicador de monitoreo de medios del Plan estratégico de comunicaciones (PLA-CE-001), acción que permitirá reaccionar a tiempo y de manera adecuada a la Entidad frente a los medios de comunicación y grupos de interés ante una situación de información negativa o imprecisa; el seguimiento realizado se presentará al equipo directivo de la entidad entre los 10 primeros días calendario de cada mes, a través de un informe cuantitativo y cualitativo que será remitido vía correo electrónico.
Como evidencia se allega un informe mensual de monitoreo de medios de comunicación y los correos electrónicos de remisión al Equipo directivo de la entidad.</t>
  </si>
  <si>
    <t>Circular No. 014 del 27/03/2026</t>
  </si>
  <si>
    <t>Actividad programada para el mes de Abril   esta  se  reportará en el 2do trimestre de la vigencia.</t>
  </si>
  <si>
    <t>Con corte al primer trimestre de la vigencia 2026, la Oficina Asesora de Comunicaciones realizó el monitoreo de medios en los que fue mencionada la Secretaría de Integración Social, en cumplimiento del indicador establecido en el Plan Estratégico de Comunicaciones (PLA-CE-001), con el fin de fortalecer el margen de reacción institucional frente a los medios y grupos de interés.
Como evidencia de la actividad, se aportan los correos remitidos al cuerpo directivo y los informes de análisis elaborados para apoyar la toma de decisiones.</t>
  </si>
  <si>
    <t xml:space="preserve">El profesional designado por el (la) jefe de la Oficina Asesora de Comunicaciones anualmente realizará una (1) socialización presencial al equipo directivo de la entidad  sobre de los lineamientos establecidos en el Protocolo de manejo de la comunicación en situación de crisis (PTC-CE-001) con el objetivo de afianzar los conocimientos sobre el manejo apropiado de los sucesos institucionales que puedan afectar la imagen de la Secretaría Distrital de Integración Social a fin de que la Entidad pueda reaccionar a tiempo y de manera adecuada frente los medios de comunicación y grupos de interés ante una situación de información negativa o imprecisa.
En caso de no realizar la(s) socializaciones de manera presencial, se remitirán el contenido a divulgar correo institucional al equipo directivo de la entidad  otorgando toda la información necesaria para generar conocimiento alrededor del  Protocolo de manejo de la comunicación en situación de crisis (PTC-CE-001).
Como evidencia se adjuntan los listados de asistencia o la remisión de los contenidos vía correo electrónico. </t>
  </si>
  <si>
    <t>Comunicación estratégica</t>
  </si>
  <si>
    <t>Liliana Niño</t>
  </si>
  <si>
    <t>Bibiana Cubillos Rivera</t>
  </si>
  <si>
    <t>El diseño del control cumple con la estructura y variables definidas en el Lineamiento Administración de riesgos vigente. Los atributos de eficiencia e informativos se califican de acuerdo con lo observado en el diseño y en coherencia con los soportes presentados en el primer monitoreo del riesgo.</t>
  </si>
  <si>
    <t>10/04/2026:
No se generan observaciones respecto al monitoreo al riesgo de gestión.
Se recomienda adelantar las acciones pertinentes para asegurar el cumplimiento de la actividad de control y la meta propuesta.</t>
  </si>
  <si>
    <t>10/04/2026:
No se generan observaciones respecto al monitoreo al riesgo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</si>
</sst>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i/>
      <sz val="10"/>
      <color theme="4"/>
      <name val="Arial"/>
      <family val="2"/>
    </font>
    <font>
      <sz val="10"/>
      <color theme="0"/>
      <name val="Arial"/>
      <family val="2"/>
    </font>
    <font>
      <b/>
      <sz val="10"/>
      <color theme="0"/>
      <name val="Arial"/>
      <family val="2"/>
    </font>
    <font>
      <sz val="9"/>
      <name val="Arial"/>
      <family val="2"/>
    </font>
    <font>
      <b/>
      <sz val="11"/>
      <color theme="1"/>
      <name val="Calibri"/>
      <family val="2"/>
      <scheme val="minor"/>
    </font>
    <font>
      <sz val="10"/>
      <color theme="1"/>
      <name val="Arial"/>
      <family val="2"/>
    </font>
    <font>
      <b/>
      <sz val="11"/>
      <color theme="4" tint="-0.249977111117893"/>
      <name val="Arial"/>
      <family val="2"/>
    </font>
    <font>
      <i/>
      <sz val="11"/>
      <color theme="4" tint="-0.249977111117893"/>
      <name val="Arial"/>
      <family val="2"/>
    </font>
    <font>
      <b/>
      <sz val="11"/>
      <color theme="1"/>
      <name val="Arial"/>
      <family val="2"/>
    </font>
    <font>
      <b/>
      <sz val="10"/>
      <color theme="1"/>
      <name val="Arial"/>
      <family val="2"/>
    </font>
    <font>
      <i/>
      <sz val="10"/>
      <color theme="4" tint="-0.249977111117893"/>
      <name val="Arial"/>
      <family val="2"/>
    </font>
    <font>
      <sz val="11"/>
      <color theme="1"/>
      <name val="Arial"/>
      <family val="2"/>
    </font>
    <font>
      <sz val="10"/>
      <color theme="4" tint="-0.249977111117893"/>
      <name val="Arial"/>
      <family val="2"/>
    </font>
    <font>
      <sz val="12"/>
      <name val="Arial"/>
      <family val="2"/>
    </font>
    <font>
      <sz val="10"/>
      <color theme="0" tint="-0.499984740745262"/>
      <name val="Arial"/>
      <family val="2"/>
    </font>
    <font>
      <sz val="8"/>
      <color theme="0" tint="-0.499984740745262"/>
      <name val="Arial"/>
      <family val="2"/>
    </font>
    <font>
      <strike/>
      <sz val="10"/>
      <name val="Arial"/>
      <family val="2"/>
    </font>
    <font>
      <sz val="11"/>
      <name val="Arial"/>
      <family val="2"/>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FF"/>
        <bgColor rgb="FF000000"/>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diagonal/>
    </border>
    <border>
      <left style="dashed">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s>
  <cellStyleXfs count="15">
    <xf numFmtId="0" fontId="0"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55">
    <xf numFmtId="0" fontId="0" fillId="0" borderId="0" xfId="0"/>
    <xf numFmtId="0" fontId="5" fillId="2" borderId="2" xfId="0" applyFont="1" applyFill="1" applyBorder="1" applyAlignment="1" applyProtection="1">
      <alignment horizontal="center" vertical="center" wrapText="1"/>
      <protection locked="0"/>
    </xf>
    <xf numFmtId="0" fontId="5" fillId="0" borderId="0" xfId="0" applyFont="1"/>
    <xf numFmtId="0" fontId="7" fillId="0" borderId="0" xfId="0" applyFont="1"/>
    <xf numFmtId="0" fontId="7" fillId="3" borderId="2" xfId="0" applyFont="1" applyFill="1" applyBorder="1" applyAlignment="1">
      <alignment vertical="center"/>
    </xf>
    <xf numFmtId="0" fontId="5" fillId="0" borderId="0" xfId="0" applyFont="1" applyAlignment="1">
      <alignment vertical="center"/>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4" borderId="2" xfId="0" applyFont="1" applyFill="1" applyBorder="1" applyAlignment="1">
      <alignment horizontal="center" vertical="center"/>
    </xf>
    <xf numFmtId="0" fontId="7" fillId="5" borderId="2" xfId="0" applyFont="1" applyFill="1" applyBorder="1" applyAlignment="1">
      <alignment horizontal="center" vertical="center"/>
    </xf>
    <xf numFmtId="0" fontId="7" fillId="6" borderId="2" xfId="0" applyFont="1" applyFill="1" applyBorder="1" applyAlignment="1">
      <alignment horizontal="center" vertical="center"/>
    </xf>
    <xf numFmtId="0" fontId="5" fillId="2" borderId="0" xfId="0" applyFont="1" applyFill="1" applyAlignment="1">
      <alignment vertical="center"/>
    </xf>
    <xf numFmtId="0" fontId="5" fillId="3" borderId="2" xfId="0" applyFont="1" applyFill="1" applyBorder="1" applyAlignment="1">
      <alignment vertical="center" wrapText="1"/>
    </xf>
    <xf numFmtId="0" fontId="7"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5" fillId="8" borderId="2" xfId="0" applyFont="1" applyFill="1" applyBorder="1" applyAlignment="1" applyProtection="1">
      <alignment horizontal="center" vertical="center" wrapText="1"/>
      <protection locked="0"/>
    </xf>
    <xf numFmtId="0" fontId="7" fillId="2" borderId="0" xfId="0" applyFont="1" applyFill="1" applyProtection="1">
      <protection locked="0"/>
    </xf>
    <xf numFmtId="0" fontId="0" fillId="0" borderId="0" xfId="0" applyProtection="1">
      <protection locked="0"/>
    </xf>
    <xf numFmtId="0" fontId="7" fillId="2" borderId="0" xfId="0" applyFont="1" applyFill="1" applyAlignment="1" applyProtection="1">
      <alignment vertical="center"/>
      <protection locked="0"/>
    </xf>
    <xf numFmtId="14" fontId="7" fillId="2" borderId="1" xfId="1" applyNumberFormat="1" applyFont="1" applyFill="1" applyBorder="1" applyAlignment="1" applyProtection="1">
      <alignment vertical="center" wrapText="1"/>
      <protection locked="0"/>
    </xf>
    <xf numFmtId="9" fontId="7" fillId="2" borderId="1" xfId="1" applyFont="1" applyFill="1" applyBorder="1" applyAlignment="1" applyProtection="1">
      <alignment vertical="center" wrapText="1"/>
      <protection locked="0"/>
    </xf>
    <xf numFmtId="0" fontId="5" fillId="2" borderId="0" xfId="0" applyFont="1" applyFill="1" applyProtection="1">
      <protection locked="0"/>
    </xf>
    <xf numFmtId="0" fontId="5" fillId="11" borderId="2"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top"/>
      <protection locked="0"/>
    </xf>
    <xf numFmtId="0" fontId="4" fillId="0" borderId="0" xfId="0" applyFont="1"/>
    <xf numFmtId="0" fontId="5" fillId="3" borderId="0" xfId="0" applyFont="1" applyFill="1" applyAlignment="1">
      <alignment horizontal="center" vertical="center" wrapText="1"/>
    </xf>
    <xf numFmtId="0" fontId="0" fillId="8" borderId="0" xfId="0" applyFill="1"/>
    <xf numFmtId="0" fontId="5" fillId="8" borderId="3" xfId="0" applyFont="1" applyFill="1" applyBorder="1"/>
    <xf numFmtId="0" fontId="5" fillId="0" borderId="2" xfId="0" applyFont="1" applyBorder="1" applyAlignment="1" applyProtection="1">
      <alignment horizontal="center" vertical="center" wrapText="1"/>
      <protection locked="0"/>
    </xf>
    <xf numFmtId="9" fontId="7" fillId="3" borderId="2" xfId="0" applyNumberFormat="1" applyFont="1" applyFill="1" applyBorder="1" applyAlignment="1">
      <alignment horizontal="center" vertical="center"/>
    </xf>
    <xf numFmtId="0" fontId="4" fillId="3" borderId="2" xfId="0" applyFont="1" applyFill="1" applyBorder="1" applyAlignment="1">
      <alignment vertical="center" wrapText="1"/>
    </xf>
    <xf numFmtId="0" fontId="0" fillId="8" borderId="0" xfId="0" applyFill="1" applyProtection="1">
      <protection locked="0"/>
    </xf>
    <xf numFmtId="0" fontId="7" fillId="8" borderId="0" xfId="0" applyFont="1" applyFill="1" applyProtection="1">
      <protection locked="0"/>
    </xf>
    <xf numFmtId="0" fontId="7" fillId="8" borderId="0" xfId="0" applyFont="1" applyFill="1" applyAlignment="1" applyProtection="1">
      <alignment vertical="center"/>
      <protection locked="0"/>
    </xf>
    <xf numFmtId="0" fontId="4" fillId="3" borderId="2" xfId="0" applyFont="1" applyFill="1" applyBorder="1" applyAlignment="1">
      <alignment vertical="center"/>
    </xf>
    <xf numFmtId="9" fontId="0" fillId="3" borderId="2" xfId="0" applyNumberFormat="1" applyFill="1" applyBorder="1" applyAlignment="1">
      <alignment horizontal="center" vertical="center"/>
    </xf>
    <xf numFmtId="0" fontId="4" fillId="0" borderId="2" xfId="0" applyFont="1" applyBorder="1" applyAlignment="1">
      <alignment vertical="center"/>
    </xf>
    <xf numFmtId="0" fontId="4" fillId="7" borderId="2" xfId="0" applyFont="1" applyFill="1" applyBorder="1" applyAlignment="1">
      <alignment horizontal="center" vertical="center"/>
    </xf>
    <xf numFmtId="0" fontId="4" fillId="3" borderId="1" xfId="0" applyFont="1" applyFill="1" applyBorder="1" applyAlignment="1" applyProtection="1">
      <alignment vertical="center" wrapText="1"/>
      <protection locked="0"/>
    </xf>
    <xf numFmtId="0" fontId="7" fillId="3" borderId="1" xfId="0" applyFont="1" applyFill="1" applyBorder="1" applyAlignment="1" applyProtection="1">
      <alignment vertical="center" wrapText="1"/>
      <protection locked="0"/>
    </xf>
    <xf numFmtId="0" fontId="9" fillId="8" borderId="0" xfId="0" applyFont="1" applyFill="1" applyAlignment="1">
      <alignment horizontal="center" vertical="center"/>
    </xf>
    <xf numFmtId="0" fontId="10" fillId="8" borderId="0" xfId="0" applyFont="1" applyFill="1" applyAlignment="1">
      <alignment horizontal="center" vertical="center"/>
    </xf>
    <xf numFmtId="0" fontId="9" fillId="8" borderId="0" xfId="0" applyFont="1" applyFill="1" applyAlignment="1">
      <alignment horizontal="center"/>
    </xf>
    <xf numFmtId="0" fontId="9" fillId="8" borderId="0" xfId="0" applyFont="1" applyFill="1"/>
    <xf numFmtId="0" fontId="5" fillId="8" borderId="0" xfId="0" applyFont="1" applyFill="1"/>
    <xf numFmtId="0" fontId="10" fillId="8" borderId="0" xfId="0" applyFont="1" applyFill="1" applyAlignment="1">
      <alignment vertical="center" wrapText="1"/>
    </xf>
    <xf numFmtId="0" fontId="9" fillId="8" borderId="0" xfId="0" applyFont="1" applyFill="1" applyAlignment="1" applyProtection="1">
      <alignment vertical="center" wrapText="1"/>
      <protection locked="0"/>
    </xf>
    <xf numFmtId="0" fontId="9" fillId="8" borderId="0" xfId="0" applyFont="1" applyFill="1" applyAlignment="1">
      <alignment vertical="center"/>
    </xf>
    <xf numFmtId="0" fontId="11" fillId="2" borderId="2" xfId="0" applyFont="1" applyFill="1" applyBorder="1" applyAlignment="1">
      <alignment vertical="center"/>
    </xf>
    <xf numFmtId="0" fontId="11" fillId="2" borderId="2" xfId="0"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wrapText="1"/>
      <protection locked="0"/>
    </xf>
    <xf numFmtId="0" fontId="11" fillId="2" borderId="2" xfId="0" applyFont="1" applyFill="1" applyBorder="1" applyAlignment="1" applyProtection="1">
      <alignment vertical="center"/>
      <protection locked="0"/>
    </xf>
    <xf numFmtId="0" fontId="13" fillId="8" borderId="0" xfId="2" applyFont="1" applyFill="1" applyAlignment="1" applyProtection="1">
      <alignment wrapText="1"/>
      <protection locked="0"/>
    </xf>
    <xf numFmtId="0" fontId="4" fillId="8" borderId="0" xfId="2" applyFont="1" applyFill="1" applyAlignment="1" applyProtection="1">
      <alignment horizontal="left" wrapText="1"/>
      <protection locked="0"/>
    </xf>
    <xf numFmtId="0" fontId="4" fillId="8" borderId="0" xfId="2" applyFont="1" applyFill="1" applyAlignment="1" applyProtection="1">
      <alignment horizontal="center" wrapText="1"/>
      <protection locked="0"/>
    </xf>
    <xf numFmtId="0" fontId="4" fillId="8" borderId="0" xfId="2" applyFont="1" applyFill="1" applyAlignment="1" applyProtection="1">
      <alignment horizontal="center" vertical="center" wrapText="1"/>
      <protection locked="0"/>
    </xf>
    <xf numFmtId="0" fontId="13" fillId="8" borderId="0" xfId="2" applyFont="1" applyFill="1" applyAlignment="1" applyProtection="1">
      <alignment horizontal="center" wrapText="1"/>
      <protection locked="0"/>
    </xf>
    <xf numFmtId="0" fontId="4" fillId="0" borderId="0" xfId="2" applyFont="1" applyAlignment="1" applyProtection="1">
      <alignment horizontal="center" vertical="center" wrapText="1"/>
      <protection locked="0"/>
    </xf>
    <xf numFmtId="0" fontId="5" fillId="8" borderId="0" xfId="2" applyFont="1" applyFill="1" applyAlignment="1" applyProtection="1">
      <alignment horizontal="center" vertical="center" wrapText="1"/>
      <protection locked="0"/>
    </xf>
    <xf numFmtId="0" fontId="14" fillId="8" borderId="0" xfId="2" applyFont="1" applyFill="1" applyAlignment="1" applyProtection="1">
      <alignment horizontal="center" vertical="center" wrapText="1"/>
      <protection locked="0"/>
    </xf>
    <xf numFmtId="0" fontId="14" fillId="8" borderId="2" xfId="2" applyFont="1" applyFill="1" applyBorder="1" applyAlignment="1" applyProtection="1">
      <alignment horizontal="center" vertical="center" wrapText="1"/>
      <protection locked="0"/>
    </xf>
    <xf numFmtId="9" fontId="4" fillId="8" borderId="16" xfId="2" applyNumberFormat="1" applyFont="1" applyFill="1" applyBorder="1" applyAlignment="1" applyProtection="1">
      <alignment horizontal="center" vertical="center" wrapText="1"/>
      <protection hidden="1"/>
    </xf>
    <xf numFmtId="0" fontId="4" fillId="8" borderId="16" xfId="2" applyFont="1" applyFill="1" applyBorder="1" applyAlignment="1" applyProtection="1">
      <alignment horizontal="center" vertical="center" wrapText="1"/>
      <protection locked="0"/>
    </xf>
    <xf numFmtId="9" fontId="4" fillId="8" borderId="16" xfId="3" applyFont="1" applyFill="1" applyBorder="1" applyAlignment="1" applyProtection="1">
      <alignment horizontal="center" vertical="center" wrapText="1"/>
      <protection hidden="1"/>
    </xf>
    <xf numFmtId="0" fontId="4" fillId="8" borderId="16" xfId="2" applyFont="1" applyFill="1" applyBorder="1" applyAlignment="1" applyProtection="1">
      <alignment vertical="center" wrapText="1"/>
      <protection locked="0"/>
    </xf>
    <xf numFmtId="9" fontId="4" fillId="8" borderId="20" xfId="2" applyNumberFormat="1" applyFont="1" applyFill="1" applyBorder="1" applyAlignment="1" applyProtection="1">
      <alignment horizontal="center" vertical="center" wrapText="1"/>
      <protection hidden="1"/>
    </xf>
    <xf numFmtId="0" fontId="4" fillId="8" borderId="20" xfId="2" applyFont="1" applyFill="1" applyBorder="1" applyAlignment="1" applyProtection="1">
      <alignment horizontal="center" vertical="center" wrapText="1"/>
      <protection locked="0"/>
    </xf>
    <xf numFmtId="9" fontId="4" fillId="8" borderId="20" xfId="3" applyFont="1" applyFill="1" applyBorder="1" applyAlignment="1" applyProtection="1">
      <alignment horizontal="center" vertical="center" wrapText="1"/>
      <protection hidden="1"/>
    </xf>
    <xf numFmtId="0" fontId="4" fillId="8" borderId="20" xfId="2" applyFont="1" applyFill="1" applyBorder="1" applyAlignment="1" applyProtection="1">
      <alignment vertical="center" wrapText="1"/>
      <protection locked="0"/>
    </xf>
    <xf numFmtId="9" fontId="4" fillId="8" borderId="23" xfId="2" applyNumberFormat="1" applyFont="1" applyFill="1" applyBorder="1" applyAlignment="1" applyProtection="1">
      <alignment horizontal="center" vertical="center" wrapText="1"/>
      <protection hidden="1"/>
    </xf>
    <xf numFmtId="0" fontId="4" fillId="8" borderId="23" xfId="2" applyFont="1" applyFill="1" applyBorder="1" applyAlignment="1" applyProtection="1">
      <alignment horizontal="center" vertical="center" wrapText="1"/>
      <protection locked="0"/>
    </xf>
    <xf numFmtId="9" fontId="4" fillId="8" borderId="23" xfId="3" applyFont="1" applyFill="1" applyBorder="1" applyAlignment="1" applyProtection="1">
      <alignment horizontal="center" vertical="center" wrapText="1"/>
      <protection hidden="1"/>
    </xf>
    <xf numFmtId="0" fontId="4" fillId="8" borderId="23" xfId="2" applyFont="1" applyFill="1" applyBorder="1" applyAlignment="1" applyProtection="1">
      <alignment vertical="center" wrapText="1"/>
      <protection locked="0"/>
    </xf>
    <xf numFmtId="0" fontId="15" fillId="8" borderId="0" xfId="2" applyFont="1" applyFill="1" applyAlignment="1" applyProtection="1">
      <alignment horizontal="center" vertical="center" wrapText="1"/>
      <protection locked="0"/>
    </xf>
    <xf numFmtId="0" fontId="15" fillId="8" borderId="2" xfId="2" applyFont="1" applyFill="1" applyBorder="1" applyAlignment="1" applyProtection="1">
      <alignment horizontal="center" vertical="center" wrapText="1"/>
      <protection locked="0"/>
    </xf>
    <xf numFmtId="9" fontId="4" fillId="8" borderId="26" xfId="2" applyNumberFormat="1" applyFont="1" applyFill="1" applyBorder="1" applyAlignment="1" applyProtection="1">
      <alignment horizontal="center" vertical="center" wrapText="1"/>
      <protection hidden="1"/>
    </xf>
    <xf numFmtId="0" fontId="4" fillId="8" borderId="26" xfId="2" applyFont="1" applyFill="1" applyBorder="1" applyAlignment="1" applyProtection="1">
      <alignment horizontal="center" vertical="center" wrapText="1"/>
      <protection locked="0"/>
    </xf>
    <xf numFmtId="9" fontId="4" fillId="8" borderId="26" xfId="3" applyFont="1" applyFill="1" applyBorder="1" applyAlignment="1" applyProtection="1">
      <alignment horizontal="center" vertical="center" wrapText="1"/>
      <protection hidden="1"/>
    </xf>
    <xf numFmtId="0" fontId="4" fillId="8" borderId="26" xfId="2" applyFont="1" applyFill="1" applyBorder="1" applyAlignment="1" applyProtection="1">
      <alignment vertical="center" wrapText="1"/>
      <protection locked="0"/>
    </xf>
    <xf numFmtId="0" fontId="13" fillId="8" borderId="2" xfId="2" applyFont="1" applyFill="1" applyBorder="1" applyAlignment="1" applyProtection="1">
      <alignment wrapText="1"/>
      <protection locked="0"/>
    </xf>
    <xf numFmtId="0" fontId="16" fillId="8" borderId="0" xfId="2" applyFont="1" applyFill="1" applyAlignment="1" applyProtection="1">
      <alignment horizontal="center" vertical="center" wrapText="1"/>
      <protection locked="0"/>
    </xf>
    <xf numFmtId="0" fontId="16" fillId="8" borderId="2" xfId="2" applyFont="1" applyFill="1" applyBorder="1" applyAlignment="1" applyProtection="1">
      <alignment horizontal="center" vertical="center" wrapText="1"/>
      <protection locked="0"/>
    </xf>
    <xf numFmtId="0" fontId="4" fillId="11" borderId="2" xfId="2" applyFont="1" applyFill="1" applyBorder="1" applyAlignment="1" applyProtection="1">
      <alignment horizontal="center" vertical="center" wrapText="1"/>
      <protection locked="0"/>
    </xf>
    <xf numFmtId="0" fontId="4" fillId="11" borderId="2" xfId="4" applyFill="1" applyBorder="1" applyAlignment="1" applyProtection="1">
      <alignment horizontal="center" vertical="center" wrapText="1"/>
      <protection locked="0"/>
    </xf>
    <xf numFmtId="0" fontId="18" fillId="8" borderId="0" xfId="2" applyFont="1" applyFill="1" applyAlignment="1" applyProtection="1">
      <alignment horizontal="left" vertical="center"/>
      <protection locked="0"/>
    </xf>
    <xf numFmtId="0" fontId="17" fillId="8" borderId="0" xfId="2" applyFont="1" applyFill="1" applyAlignment="1" applyProtection="1">
      <alignment horizontal="left" wrapText="1"/>
      <protection locked="0"/>
    </xf>
    <xf numFmtId="0" fontId="4" fillId="8" borderId="0" xfId="2" applyFont="1" applyFill="1" applyAlignment="1" applyProtection="1">
      <alignment horizontal="right" vertical="center" wrapText="1"/>
      <protection locked="0"/>
    </xf>
    <xf numFmtId="0" fontId="3" fillId="8" borderId="0" xfId="2" applyFill="1" applyProtection="1">
      <protection locked="0"/>
    </xf>
    <xf numFmtId="0" fontId="20" fillId="8" borderId="0" xfId="2" applyFont="1" applyFill="1" applyAlignment="1" applyProtection="1">
      <alignment horizontal="center" wrapText="1"/>
      <protection locked="0"/>
    </xf>
    <xf numFmtId="0" fontId="4" fillId="8" borderId="0" xfId="2" applyFont="1" applyFill="1" applyAlignment="1" applyProtection="1">
      <alignment vertical="center" wrapText="1"/>
      <protection locked="0"/>
    </xf>
    <xf numFmtId="0" fontId="20" fillId="8" borderId="0" xfId="2" applyFont="1" applyFill="1" applyAlignment="1" applyProtection="1">
      <alignment horizontal="left" vertical="center"/>
      <protection locked="0"/>
    </xf>
    <xf numFmtId="0" fontId="5" fillId="8" borderId="0" xfId="2" applyFont="1" applyFill="1" applyAlignment="1" applyProtection="1">
      <alignment vertical="center" wrapText="1"/>
      <protection locked="0"/>
    </xf>
    <xf numFmtId="0" fontId="11" fillId="8" borderId="2" xfId="2" applyFont="1" applyFill="1" applyBorder="1" applyAlignment="1" applyProtection="1">
      <alignment horizontal="left" vertical="center" wrapText="1"/>
      <protection locked="0"/>
    </xf>
    <xf numFmtId="0" fontId="3" fillId="0" borderId="0" xfId="2"/>
    <xf numFmtId="9" fontId="0" fillId="0" borderId="0" xfId="3" applyFont="1"/>
    <xf numFmtId="0" fontId="3" fillId="0" borderId="0" xfId="2" applyAlignment="1">
      <alignment horizontal="center" vertical="center"/>
    </xf>
    <xf numFmtId="9" fontId="3" fillId="0" borderId="0" xfId="2" applyNumberFormat="1"/>
    <xf numFmtId="0" fontId="22" fillId="2" borderId="0" xfId="0" applyFont="1" applyFill="1" applyAlignment="1" applyProtection="1">
      <alignment horizontal="center" vertical="top"/>
      <protection locked="0"/>
    </xf>
    <xf numFmtId="0" fontId="8" fillId="2" borderId="0" xfId="0" applyFont="1" applyFill="1" applyAlignment="1" applyProtection="1">
      <alignment horizontal="left" vertical="top"/>
      <protection locked="0"/>
    </xf>
    <xf numFmtId="0" fontId="23" fillId="2" borderId="0" xfId="0" applyFont="1" applyFill="1" applyAlignment="1" applyProtection="1">
      <alignment horizontal="right" vertical="top"/>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0" fontId="4" fillId="13" borderId="2" xfId="0" applyFont="1" applyFill="1" applyBorder="1" applyAlignment="1">
      <alignment horizontal="left" vertical="center" wrapText="1"/>
    </xf>
    <xf numFmtId="0" fontId="4" fillId="13" borderId="1"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2" xfId="0" applyFont="1" applyBorder="1" applyAlignment="1">
      <alignment horizontal="center" vertical="center"/>
    </xf>
    <xf numFmtId="0" fontId="4" fillId="0" borderId="1" xfId="0" applyFont="1" applyBorder="1" applyAlignment="1" applyProtection="1">
      <alignment horizontal="justify" vertical="center" wrapText="1"/>
      <protection locked="0"/>
    </xf>
    <xf numFmtId="0" fontId="4" fillId="0" borderId="1" xfId="0" applyFont="1" applyBorder="1" applyAlignment="1">
      <alignment horizontal="center" vertical="center" wrapText="1"/>
    </xf>
    <xf numFmtId="0" fontId="4" fillId="13" borderId="1" xfId="0" applyFont="1" applyFill="1" applyBorder="1" applyAlignment="1">
      <alignment horizontal="justify" vertical="center" wrapText="1"/>
    </xf>
    <xf numFmtId="0" fontId="4" fillId="13" borderId="2" xfId="0" applyFont="1" applyFill="1" applyBorder="1" applyAlignment="1">
      <alignment horizontal="justify" vertical="center" wrapText="1"/>
    </xf>
    <xf numFmtId="14" fontId="4" fillId="2" borderId="1" xfId="1" applyNumberFormat="1" applyFont="1" applyFill="1" applyBorder="1" applyAlignment="1" applyProtection="1">
      <alignment horizontal="center" vertical="center" wrapText="1"/>
      <protection locked="0"/>
    </xf>
    <xf numFmtId="0" fontId="4" fillId="0" borderId="29" xfId="0" applyFont="1" applyBorder="1" applyAlignment="1" applyProtection="1">
      <alignment horizontal="justify" vertical="center" wrapText="1"/>
      <protection locked="0"/>
    </xf>
    <xf numFmtId="0" fontId="4" fillId="2" borderId="2" xfId="0" applyFont="1" applyFill="1" applyBorder="1" applyAlignment="1" applyProtection="1">
      <alignment horizontal="center" vertical="center" wrapText="1"/>
      <protection locked="0"/>
    </xf>
    <xf numFmtId="0" fontId="4" fillId="2" borderId="1" xfId="4" applyFill="1" applyBorder="1" applyAlignment="1" applyProtection="1">
      <alignment horizontal="center" vertical="center" wrapText="1"/>
      <protection locked="0"/>
    </xf>
    <xf numFmtId="0" fontId="4" fillId="0" borderId="1" xfId="4" applyBorder="1" applyAlignment="1" applyProtection="1">
      <alignment horizontal="justify" vertical="center" wrapText="1"/>
      <protection locked="0"/>
    </xf>
    <xf numFmtId="0" fontId="25" fillId="8" borderId="4" xfId="11" applyFont="1" applyFill="1" applyBorder="1" applyAlignment="1" applyProtection="1">
      <alignment horizontal="justify" vertical="center" wrapText="1"/>
      <protection locked="0"/>
    </xf>
    <xf numFmtId="0" fontId="25" fillId="8" borderId="1" xfId="11" applyFont="1" applyFill="1" applyBorder="1" applyAlignment="1" applyProtection="1">
      <alignment horizontal="justify" vertical="center" wrapText="1"/>
      <protection locked="0"/>
    </xf>
    <xf numFmtId="9" fontId="4" fillId="8" borderId="4" xfId="3" applyFont="1" applyFill="1" applyBorder="1" applyAlignment="1" applyProtection="1">
      <alignment horizontal="center" vertical="center" wrapText="1"/>
      <protection hidden="1"/>
    </xf>
    <xf numFmtId="9" fontId="4" fillId="8" borderId="18" xfId="3" applyFont="1" applyFill="1" applyBorder="1" applyAlignment="1" applyProtection="1">
      <alignment horizontal="center" vertical="center" wrapText="1"/>
      <protection hidden="1"/>
    </xf>
    <xf numFmtId="9" fontId="4" fillId="8" borderId="1" xfId="3" applyFont="1" applyFill="1" applyBorder="1" applyAlignment="1" applyProtection="1">
      <alignment horizontal="center" vertical="center" wrapText="1"/>
      <protection hidden="1"/>
    </xf>
    <xf numFmtId="0" fontId="4" fillId="8" borderId="27" xfId="2" applyFont="1" applyFill="1" applyBorder="1" applyAlignment="1" applyProtection="1">
      <alignment vertical="center" wrapText="1"/>
      <protection locked="0"/>
    </xf>
    <xf numFmtId="0" fontId="4" fillId="8" borderId="24" xfId="2" applyFont="1" applyFill="1" applyBorder="1" applyAlignment="1" applyProtection="1">
      <alignment vertical="center" wrapText="1"/>
      <protection locked="0"/>
    </xf>
    <xf numFmtId="0" fontId="4" fillId="11" borderId="2" xfId="2" applyFont="1" applyFill="1" applyBorder="1" applyAlignment="1" applyProtection="1">
      <alignment horizontal="center" vertical="center" wrapText="1"/>
      <protection locked="0"/>
    </xf>
    <xf numFmtId="0" fontId="4" fillId="8" borderId="0" xfId="2" applyFont="1" applyFill="1" applyAlignment="1" applyProtection="1">
      <alignment horizontal="right" vertical="center" wrapText="1"/>
      <protection locked="0"/>
    </xf>
    <xf numFmtId="0" fontId="4" fillId="8" borderId="9" xfId="2" applyFont="1" applyFill="1" applyBorder="1" applyAlignment="1" applyProtection="1">
      <alignment horizontal="right" vertical="center" wrapText="1"/>
      <protection locked="0"/>
    </xf>
    <xf numFmtId="14" fontId="4" fillId="8" borderId="2" xfId="2" applyNumberFormat="1" applyFont="1" applyFill="1" applyBorder="1" applyAlignment="1" applyProtection="1">
      <alignment horizontal="center" vertical="center" wrapText="1"/>
      <protection locked="0"/>
    </xf>
    <xf numFmtId="0" fontId="4" fillId="8" borderId="2" xfId="2" applyFont="1" applyFill="1" applyBorder="1" applyAlignment="1" applyProtection="1">
      <alignment horizontal="center" vertical="center" wrapText="1"/>
      <protection locked="0"/>
    </xf>
    <xf numFmtId="0" fontId="4" fillId="8" borderId="4" xfId="2" applyFont="1" applyFill="1" applyBorder="1" applyAlignment="1" applyProtection="1">
      <alignment horizontal="left" vertical="center" wrapText="1"/>
      <protection locked="0"/>
    </xf>
    <xf numFmtId="0" fontId="4" fillId="8" borderId="18" xfId="2" applyFont="1" applyFill="1" applyBorder="1" applyAlignment="1" applyProtection="1">
      <alignment horizontal="left" vertical="center" wrapText="1"/>
      <protection locked="0"/>
    </xf>
    <xf numFmtId="0" fontId="4" fillId="8" borderId="1" xfId="2" applyFont="1" applyFill="1" applyBorder="1" applyAlignment="1" applyProtection="1">
      <alignment horizontal="left" vertical="center" wrapText="1"/>
      <protection locked="0"/>
    </xf>
    <xf numFmtId="9" fontId="4" fillId="8" borderId="4" xfId="2" applyNumberFormat="1" applyFont="1" applyFill="1" applyBorder="1" applyAlignment="1" applyProtection="1">
      <alignment horizontal="center" vertical="center" wrapText="1"/>
      <protection hidden="1"/>
    </xf>
    <xf numFmtId="9" fontId="4" fillId="8" borderId="18" xfId="2" applyNumberFormat="1" applyFont="1" applyFill="1" applyBorder="1" applyAlignment="1" applyProtection="1">
      <alignment horizontal="center" vertical="center" wrapText="1"/>
      <protection hidden="1"/>
    </xf>
    <xf numFmtId="9" fontId="4" fillId="8" borderId="1" xfId="2" applyNumberFormat="1" applyFont="1" applyFill="1" applyBorder="1" applyAlignment="1" applyProtection="1">
      <alignment horizontal="center" vertical="center" wrapText="1"/>
      <protection hidden="1"/>
    </xf>
    <xf numFmtId="0" fontId="4" fillId="8" borderId="4" xfId="2" applyFont="1" applyFill="1" applyBorder="1" applyAlignment="1" applyProtection="1">
      <alignment horizontal="center" vertical="center" wrapText="1"/>
      <protection locked="0"/>
    </xf>
    <xf numFmtId="0" fontId="4" fillId="8" borderId="18" xfId="2" applyFont="1" applyFill="1" applyBorder="1" applyAlignment="1" applyProtection="1">
      <alignment horizontal="center" vertical="center" wrapText="1"/>
      <protection locked="0"/>
    </xf>
    <xf numFmtId="0" fontId="4" fillId="8" borderId="1" xfId="2" applyFont="1" applyFill="1" applyBorder="1" applyAlignment="1" applyProtection="1">
      <alignment horizontal="center" vertical="center" wrapText="1"/>
      <protection locked="0"/>
    </xf>
    <xf numFmtId="0" fontId="4" fillId="11" borderId="5" xfId="2" applyFont="1" applyFill="1" applyBorder="1" applyAlignment="1" applyProtection="1">
      <alignment horizontal="center" vertical="center" wrapText="1"/>
      <protection locked="0"/>
    </xf>
    <xf numFmtId="0" fontId="4" fillId="11" borderId="6" xfId="2" applyFont="1" applyFill="1" applyBorder="1" applyAlignment="1" applyProtection="1">
      <alignment horizontal="center" vertical="center" wrapText="1"/>
      <protection locked="0"/>
    </xf>
    <xf numFmtId="0" fontId="4" fillId="11" borderId="7" xfId="2" applyFont="1" applyFill="1" applyBorder="1" applyAlignment="1" applyProtection="1">
      <alignment horizontal="center" vertical="center" wrapText="1"/>
      <protection locked="0"/>
    </xf>
    <xf numFmtId="9" fontId="4" fillId="8" borderId="19" xfId="2" applyNumberFormat="1" applyFont="1" applyFill="1" applyBorder="1" applyAlignment="1" applyProtection="1">
      <alignment horizontal="center" vertical="center" wrapText="1"/>
      <protection hidden="1"/>
    </xf>
    <xf numFmtId="9" fontId="4" fillId="8" borderId="15" xfId="2" applyNumberFormat="1" applyFont="1" applyFill="1" applyBorder="1" applyAlignment="1" applyProtection="1">
      <alignment horizontal="center" vertical="center" wrapText="1"/>
      <protection hidden="1"/>
    </xf>
    <xf numFmtId="0" fontId="4" fillId="3" borderId="4" xfId="2" applyFont="1" applyFill="1" applyBorder="1" applyAlignment="1" applyProtection="1">
      <alignment horizontal="center" vertical="center" wrapText="1"/>
      <protection locked="0"/>
    </xf>
    <xf numFmtId="0" fontId="4" fillId="3" borderId="1" xfId="2" applyFont="1" applyFill="1" applyBorder="1" applyAlignment="1" applyProtection="1">
      <alignment horizontal="center" vertical="center" wrapText="1"/>
      <protection locked="0"/>
    </xf>
    <xf numFmtId="9" fontId="4" fillId="8" borderId="25" xfId="2" applyNumberFormat="1" applyFont="1" applyFill="1" applyBorder="1" applyAlignment="1" applyProtection="1">
      <alignment horizontal="center" vertical="center" wrapText="1"/>
      <protection hidden="1"/>
    </xf>
    <xf numFmtId="9" fontId="4" fillId="8" borderId="22" xfId="2" applyNumberFormat="1" applyFont="1" applyFill="1" applyBorder="1" applyAlignment="1" applyProtection="1">
      <alignment horizontal="center" vertical="center" wrapText="1"/>
      <protection hidden="1"/>
    </xf>
    <xf numFmtId="0" fontId="19" fillId="0" borderId="2" xfId="2" applyFont="1" applyBorder="1" applyAlignment="1" applyProtection="1">
      <alignment horizontal="left" vertical="center" wrapText="1"/>
      <protection locked="0"/>
    </xf>
    <xf numFmtId="0" fontId="4" fillId="8" borderId="4" xfId="2" applyFont="1" applyFill="1" applyBorder="1" applyAlignment="1" applyProtection="1">
      <alignment horizontal="center" vertical="center" wrapText="1"/>
      <protection hidden="1"/>
    </xf>
    <xf numFmtId="0" fontId="4" fillId="8" borderId="18" xfId="2" applyFont="1" applyFill="1" applyBorder="1" applyAlignment="1" applyProtection="1">
      <alignment horizontal="center" vertical="center" wrapText="1"/>
      <protection hidden="1"/>
    </xf>
    <xf numFmtId="0" fontId="4" fillId="8" borderId="1" xfId="2" applyFont="1" applyFill="1" applyBorder="1" applyAlignment="1" applyProtection="1">
      <alignment horizontal="center" vertical="center" wrapText="1"/>
      <protection hidden="1"/>
    </xf>
    <xf numFmtId="0" fontId="17" fillId="0" borderId="2" xfId="2" applyFont="1" applyBorder="1" applyAlignment="1" applyProtection="1">
      <alignment horizontal="center" vertical="center" wrapText="1"/>
      <protection locked="0"/>
    </xf>
    <xf numFmtId="0" fontId="13" fillId="9" borderId="2" xfId="2" applyFont="1" applyFill="1" applyBorder="1" applyAlignment="1" applyProtection="1">
      <alignment horizontal="center" vertical="center" wrapText="1"/>
      <protection locked="0"/>
    </xf>
    <xf numFmtId="0" fontId="13" fillId="3" borderId="4" xfId="2" applyFont="1" applyFill="1" applyBorder="1" applyAlignment="1" applyProtection="1">
      <alignment horizontal="center" vertical="center" wrapText="1"/>
      <protection locked="0"/>
    </xf>
    <xf numFmtId="0" fontId="13" fillId="3" borderId="1" xfId="2" applyFont="1" applyFill="1" applyBorder="1" applyAlignment="1" applyProtection="1">
      <alignment horizontal="center" vertical="center" wrapText="1"/>
      <protection locked="0"/>
    </xf>
    <xf numFmtId="0" fontId="4" fillId="3" borderId="2" xfId="2" applyFont="1" applyFill="1" applyBorder="1" applyAlignment="1" applyProtection="1">
      <alignment horizontal="center" vertical="center" wrapText="1"/>
      <protection locked="0"/>
    </xf>
    <xf numFmtId="0" fontId="4" fillId="8" borderId="4" xfId="2" applyFont="1" applyFill="1" applyBorder="1" applyAlignment="1" applyProtection="1">
      <alignment horizontal="justify" vertical="center" wrapText="1"/>
      <protection locked="0"/>
    </xf>
    <xf numFmtId="0" fontId="4" fillId="8" borderId="18" xfId="2" applyFont="1" applyFill="1" applyBorder="1" applyAlignment="1" applyProtection="1">
      <alignment horizontal="justify" vertical="center" wrapText="1"/>
      <protection locked="0"/>
    </xf>
    <xf numFmtId="0" fontId="4" fillId="8" borderId="1" xfId="2" applyFont="1" applyFill="1" applyBorder="1" applyAlignment="1" applyProtection="1">
      <alignment horizontal="justify" vertical="center" wrapText="1"/>
      <protection locked="0"/>
    </xf>
    <xf numFmtId="0" fontId="4" fillId="8" borderId="21" xfId="2" applyFont="1" applyFill="1" applyBorder="1" applyAlignment="1" applyProtection="1">
      <alignment vertical="center" wrapText="1"/>
      <protection locked="0"/>
    </xf>
    <xf numFmtId="0" fontId="4" fillId="8" borderId="17" xfId="2" applyFont="1" applyFill="1" applyBorder="1" applyAlignment="1" applyProtection="1">
      <alignment vertical="center" wrapText="1"/>
      <protection locked="0"/>
    </xf>
    <xf numFmtId="0" fontId="4" fillId="8" borderId="5" xfId="2" applyFont="1" applyFill="1" applyBorder="1" applyAlignment="1" applyProtection="1">
      <alignment horizontal="center" vertical="center" wrapText="1"/>
      <protection locked="0"/>
    </xf>
    <xf numFmtId="0" fontId="4" fillId="8" borderId="7" xfId="2" applyFont="1" applyFill="1" applyBorder="1" applyAlignment="1" applyProtection="1">
      <alignment horizontal="center" vertical="center" wrapText="1"/>
      <protection locked="0"/>
    </xf>
    <xf numFmtId="0" fontId="4" fillId="11" borderId="4" xfId="2" applyFont="1" applyFill="1" applyBorder="1" applyAlignment="1" applyProtection="1">
      <alignment horizontal="center" vertical="center" wrapText="1"/>
      <protection locked="0"/>
    </xf>
    <xf numFmtId="0" fontId="4" fillId="11" borderId="18" xfId="2" applyFont="1" applyFill="1" applyBorder="1" applyAlignment="1" applyProtection="1">
      <alignment horizontal="center" vertical="center" wrapText="1"/>
      <protection locked="0"/>
    </xf>
    <xf numFmtId="0" fontId="4" fillId="11" borderId="1" xfId="2" applyFont="1" applyFill="1" applyBorder="1" applyAlignment="1" applyProtection="1">
      <alignment horizontal="center" vertical="center" wrapText="1"/>
      <protection locked="0"/>
    </xf>
    <xf numFmtId="0" fontId="4" fillId="8" borderId="3" xfId="2" applyFont="1" applyFill="1" applyBorder="1" applyAlignment="1" applyProtection="1">
      <alignment horizontal="right" vertical="center" wrapText="1"/>
      <protection locked="0"/>
    </xf>
    <xf numFmtId="0" fontId="4" fillId="8" borderId="8" xfId="2" applyFont="1" applyFill="1" applyBorder="1" applyAlignment="1" applyProtection="1">
      <alignment horizontal="right" vertical="center" wrapText="1"/>
      <protection locked="0"/>
    </xf>
    <xf numFmtId="0" fontId="4" fillId="0" borderId="4" xfId="2" applyFont="1" applyBorder="1" applyAlignment="1" applyProtection="1">
      <alignment horizontal="justify" vertical="center" wrapText="1"/>
      <protection locked="0"/>
    </xf>
    <xf numFmtId="0" fontId="4" fillId="0" borderId="18" xfId="2" applyFont="1" applyBorder="1" applyAlignment="1" applyProtection="1">
      <alignment horizontal="justify" vertical="center" wrapText="1"/>
      <protection locked="0"/>
    </xf>
    <xf numFmtId="0" fontId="4" fillId="8" borderId="28" xfId="2" applyFont="1" applyFill="1" applyBorder="1" applyAlignment="1" applyProtection="1">
      <alignment horizontal="justify" vertical="center" wrapText="1"/>
      <protection locked="0"/>
    </xf>
    <xf numFmtId="0" fontId="11" fillId="8" borderId="12" xfId="2" applyFont="1" applyFill="1" applyBorder="1" applyAlignment="1" applyProtection="1">
      <alignment horizontal="center" vertical="center" wrapText="1"/>
      <protection locked="0"/>
    </xf>
    <xf numFmtId="0" fontId="11" fillId="8" borderId="14" xfId="2" applyFont="1" applyFill="1" applyBorder="1" applyAlignment="1" applyProtection="1">
      <alignment horizontal="center" vertical="center" wrapText="1"/>
      <protection locked="0"/>
    </xf>
    <xf numFmtId="0" fontId="11" fillId="8" borderId="13" xfId="2" applyFont="1" applyFill="1" applyBorder="1" applyAlignment="1" applyProtection="1">
      <alignment horizontal="center" vertical="center" wrapText="1"/>
      <protection locked="0"/>
    </xf>
    <xf numFmtId="0" fontId="11" fillId="8" borderId="8" xfId="2" applyFont="1" applyFill="1" applyBorder="1" applyAlignment="1" applyProtection="1">
      <alignment horizontal="center" vertical="center" wrapText="1"/>
      <protection locked="0"/>
    </xf>
    <xf numFmtId="0" fontId="11" fillId="8" borderId="0" xfId="2" applyFont="1" applyFill="1" applyAlignment="1" applyProtection="1">
      <alignment horizontal="center" vertical="center" wrapText="1"/>
      <protection locked="0"/>
    </xf>
    <xf numFmtId="0" fontId="11" fillId="8" borderId="9" xfId="2" applyFont="1" applyFill="1" applyBorder="1" applyAlignment="1" applyProtection="1">
      <alignment horizontal="center" vertical="center" wrapText="1"/>
      <protection locked="0"/>
    </xf>
    <xf numFmtId="0" fontId="11" fillId="8" borderId="10" xfId="2" applyFont="1" applyFill="1" applyBorder="1" applyAlignment="1" applyProtection="1">
      <alignment horizontal="center" vertical="center" wrapText="1"/>
      <protection locked="0"/>
    </xf>
    <xf numFmtId="0" fontId="11" fillId="8" borderId="3" xfId="2" applyFont="1" applyFill="1" applyBorder="1" applyAlignment="1" applyProtection="1">
      <alignment horizontal="center" vertical="center" wrapText="1"/>
      <protection locked="0"/>
    </xf>
    <xf numFmtId="0" fontId="11" fillId="8" borderId="11" xfId="2" applyFont="1" applyFill="1" applyBorder="1" applyAlignment="1" applyProtection="1">
      <alignment horizontal="center" vertical="center" wrapText="1"/>
      <protection locked="0"/>
    </xf>
    <xf numFmtId="0" fontId="21" fillId="8" borderId="12" xfId="2" applyFont="1" applyFill="1" applyBorder="1" applyAlignment="1" applyProtection="1">
      <alignment horizontal="center"/>
      <protection locked="0"/>
    </xf>
    <xf numFmtId="0" fontId="21" fillId="8" borderId="13" xfId="2" applyFont="1" applyFill="1" applyBorder="1" applyAlignment="1" applyProtection="1">
      <alignment horizontal="center"/>
      <protection locked="0"/>
    </xf>
    <xf numFmtId="0" fontId="21" fillId="8" borderId="8" xfId="2" applyFont="1" applyFill="1" applyBorder="1" applyAlignment="1" applyProtection="1">
      <alignment horizontal="center"/>
      <protection locked="0"/>
    </xf>
    <xf numFmtId="0" fontId="21" fillId="8" borderId="9" xfId="2" applyFont="1" applyFill="1" applyBorder="1" applyAlignment="1" applyProtection="1">
      <alignment horizontal="center"/>
      <protection locked="0"/>
    </xf>
    <xf numFmtId="0" fontId="21" fillId="8" borderId="10" xfId="2" applyFont="1" applyFill="1" applyBorder="1" applyAlignment="1" applyProtection="1">
      <alignment horizontal="center"/>
      <protection locked="0"/>
    </xf>
    <xf numFmtId="0" fontId="21" fillId="8" borderId="11" xfId="2" applyFont="1" applyFill="1" applyBorder="1" applyAlignment="1" applyProtection="1">
      <alignment horizontal="center"/>
      <protection locked="0"/>
    </xf>
    <xf numFmtId="0" fontId="4" fillId="8" borderId="6" xfId="2"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7" fillId="2" borderId="2" xfId="0" applyFont="1" applyFill="1" applyBorder="1" applyAlignment="1" applyProtection="1">
      <alignment horizontal="center"/>
      <protection locked="0"/>
    </xf>
    <xf numFmtId="0" fontId="5" fillId="0" borderId="2"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8" borderId="2"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2" borderId="0" xfId="0" applyFont="1" applyFill="1" applyAlignment="1" applyProtection="1">
      <alignment horizontal="center" vertical="top"/>
      <protection locked="0"/>
    </xf>
    <xf numFmtId="0" fontId="5" fillId="10" borderId="5" xfId="0" applyFont="1" applyFill="1" applyBorder="1" applyAlignment="1" applyProtection="1">
      <alignment horizontal="center" vertical="center"/>
      <protection locked="0"/>
    </xf>
    <xf numFmtId="0" fontId="5" fillId="10" borderId="6" xfId="0" applyFont="1" applyFill="1" applyBorder="1" applyAlignment="1" applyProtection="1">
      <alignment horizontal="center" vertical="center"/>
      <protection locked="0"/>
    </xf>
    <xf numFmtId="0" fontId="5" fillId="10" borderId="7" xfId="0" applyFont="1" applyFill="1" applyBorder="1" applyAlignment="1" applyProtection="1">
      <alignment horizontal="center" vertical="center"/>
      <protection locked="0"/>
    </xf>
    <xf numFmtId="0" fontId="5" fillId="2" borderId="0" xfId="0" applyFont="1" applyFill="1" applyAlignment="1" applyProtection="1">
      <alignment horizontal="right" vertical="top"/>
      <protection locked="0"/>
    </xf>
    <xf numFmtId="0" fontId="5" fillId="2" borderId="1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9" borderId="5" xfId="0" applyFont="1" applyFill="1" applyBorder="1" applyAlignment="1" applyProtection="1">
      <alignment horizontal="center" vertical="center"/>
      <protection locked="0"/>
    </xf>
    <xf numFmtId="0" fontId="5" fillId="9" borderId="6" xfId="0" applyFont="1" applyFill="1" applyBorder="1" applyAlignment="1" applyProtection="1">
      <alignment horizontal="center" vertical="center"/>
      <protection locked="0"/>
    </xf>
    <xf numFmtId="0" fontId="5" fillId="9" borderId="7"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7" fillId="0" borderId="2" xfId="0" applyFont="1" applyBorder="1" applyAlignment="1">
      <alignment vertical="center" wrapText="1"/>
    </xf>
    <xf numFmtId="0" fontId="4" fillId="0" borderId="2" xfId="0" applyFont="1" applyBorder="1" applyAlignment="1">
      <alignment vertical="center" wrapText="1"/>
    </xf>
    <xf numFmtId="0" fontId="7" fillId="2" borderId="2" xfId="0" applyFont="1" applyFill="1" applyBorder="1" applyAlignment="1">
      <alignment horizontal="center"/>
    </xf>
    <xf numFmtId="0" fontId="4" fillId="0" borderId="2" xfId="0" applyFont="1" applyBorder="1" applyAlignment="1">
      <alignment horizontal="justify" vertical="center" wrapText="1"/>
    </xf>
    <xf numFmtId="0" fontId="11" fillId="2" borderId="12"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7" fillId="0" borderId="2" xfId="0" applyFont="1" applyBorder="1" applyAlignment="1">
      <alignment horizontal="justify" vertical="center" wrapText="1"/>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4"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8" borderId="2" xfId="0" applyFont="1" applyFill="1" applyBorder="1" applyAlignment="1">
      <alignment horizontal="left" vertical="center" wrapText="1"/>
    </xf>
    <xf numFmtId="0" fontId="4" fillId="3" borderId="4" xfId="0" applyFont="1" applyFill="1" applyBorder="1" applyAlignment="1">
      <alignment horizontal="center" vertical="center"/>
    </xf>
    <xf numFmtId="0" fontId="0" fillId="3" borderId="4" xfId="0" applyFill="1" applyBorder="1" applyAlignment="1">
      <alignment horizontal="center" vertical="center"/>
    </xf>
    <xf numFmtId="0" fontId="4" fillId="0" borderId="2" xfId="0" applyFont="1" applyBorder="1" applyAlignment="1">
      <alignment horizontal="left" vertical="center" wrapText="1"/>
    </xf>
    <xf numFmtId="0" fontId="3" fillId="0" borderId="0" xfId="2" applyAlignment="1">
      <alignment horizontal="center" vertical="center"/>
    </xf>
    <xf numFmtId="0" fontId="12" fillId="0" borderId="0" xfId="2" applyFont="1" applyAlignment="1">
      <alignment horizontal="center" vertical="center"/>
    </xf>
    <xf numFmtId="0" fontId="12" fillId="0" borderId="0" xfId="2" applyFont="1" applyAlignment="1">
      <alignment horizontal="center"/>
    </xf>
    <xf numFmtId="0" fontId="4" fillId="2" borderId="2" xfId="0" applyFont="1" applyFill="1" applyBorder="1" applyAlignment="1" applyProtection="1">
      <alignment horizontal="left" vertical="center" wrapText="1"/>
      <protection locked="0"/>
    </xf>
    <xf numFmtId="0" fontId="4" fillId="2" borderId="1" xfId="0" applyFont="1" applyFill="1" applyBorder="1" applyAlignment="1">
      <alignment horizontal="left" vertical="center" wrapText="1"/>
    </xf>
    <xf numFmtId="0" fontId="4" fillId="12" borderId="2" xfId="0" applyFont="1" applyFill="1" applyBorder="1" applyAlignment="1">
      <alignment horizontal="center" vertical="center"/>
    </xf>
    <xf numFmtId="0" fontId="4" fillId="0" borderId="1" xfId="0" applyFont="1" applyBorder="1" applyAlignment="1" applyProtection="1">
      <alignment horizontal="left" vertical="center"/>
      <protection locked="0"/>
    </xf>
    <xf numFmtId="9" fontId="4" fillId="2" borderId="1" xfId="0" applyNumberFormat="1" applyFont="1" applyFill="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9" fontId="4" fillId="2" borderId="1" xfId="1" applyFont="1" applyFill="1" applyBorder="1" applyAlignment="1" applyProtection="1">
      <alignment horizontal="center" vertical="center" wrapText="1"/>
      <protection locked="0"/>
    </xf>
    <xf numFmtId="0" fontId="4" fillId="2" borderId="2" xfId="0" applyFont="1" applyFill="1" applyBorder="1" applyAlignment="1">
      <alignment horizontal="left" vertical="center" wrapText="1"/>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cellXfs>
  <cellStyles count="15">
    <cellStyle name="Normal" xfId="0" builtinId="0"/>
    <cellStyle name="Normal 2" xfId="2" xr:uid="{00000000-0005-0000-0000-000001000000}"/>
    <cellStyle name="Normal 2 2" xfId="4" xr:uid="{00000000-0005-0000-0000-000002000000}"/>
    <cellStyle name="Normal 2 3" xfId="7" xr:uid="{58DF9028-6742-42AE-B875-25D6CCE2AE38}"/>
    <cellStyle name="Normal 2 3 2" xfId="11" xr:uid="{87B8BB9D-D0F1-441D-9F22-FC87CB9A018C}"/>
    <cellStyle name="Normal 2 4" xfId="9" xr:uid="{0D2B5281-6800-4EFB-B012-F309112A5C1F}"/>
    <cellStyle name="Normal 2 5" xfId="5" xr:uid="{0A90283B-7E62-4A64-BBF3-6772DE8F55EB}"/>
    <cellStyle name="Normal 2 6" xfId="13" xr:uid="{F121F7E4-8B1C-439A-B618-E3400A347E12}"/>
    <cellStyle name="Porcentaje" xfId="1" builtinId="5"/>
    <cellStyle name="Porcentaje 2" xfId="3" xr:uid="{00000000-0005-0000-0000-000004000000}"/>
    <cellStyle name="Porcentaje 2 2" xfId="8" xr:uid="{B3FBED61-FC7F-43D5-B21A-6708C75A0603}"/>
    <cellStyle name="Porcentaje 2 2 2" xfId="12" xr:uid="{D63BCC2C-7981-4776-A0F3-9F9D55AFFEC5}"/>
    <cellStyle name="Porcentaje 2 3" xfId="10" xr:uid="{0E8FD4E3-C5F8-4A38-8A2D-DFEEC91DBD62}"/>
    <cellStyle name="Porcentaje 2 4" xfId="6" xr:uid="{8AC19FC6-AABF-4CB5-9C63-AD30FF7AFF52}"/>
    <cellStyle name="Porcentaje 2 5" xfId="14" xr:uid="{8C98A04F-3F30-49F2-8AAD-CA425192DB99}"/>
  </cellStyles>
  <dxfs count="17">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297754</xdr:colOff>
      <xdr:row>0</xdr:row>
      <xdr:rowOff>118409</xdr:rowOff>
    </xdr:from>
    <xdr:to>
      <xdr:col>1</xdr:col>
      <xdr:colOff>828539</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754" y="118409"/>
          <a:ext cx="1554723"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3838</xdr:colOff>
      <xdr:row>1</xdr:row>
      <xdr:rowOff>81040</xdr:rowOff>
    </xdr:from>
    <xdr:ext cx="1452927" cy="864375"/>
    <xdr:pic>
      <xdr:nvPicPr>
        <xdr:cNvPr id="2" name="Imagen 1" descr="escudo-alc">
          <a:extLst>
            <a:ext uri="{FF2B5EF4-FFF2-40B4-BE49-F238E27FC236}">
              <a16:creationId xmlns:a16="http://schemas.microsoft.com/office/drawing/2014/main" id="{2A9637B6-96E5-4BCB-9F77-1FE44F785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838" y="271540"/>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4"/>
  <sheetViews>
    <sheetView tabSelected="1" zoomScale="80" zoomScaleNormal="80" zoomScaleSheetLayoutView="85" zoomScalePageLayoutView="51" workbookViewId="0">
      <selection activeCell="M11" sqref="M11"/>
    </sheetView>
  </sheetViews>
  <sheetFormatPr baseColWidth="10" defaultColWidth="11.42578125" defaultRowHeight="12.75" x14ac:dyDescent="0.2"/>
  <cols>
    <col min="1" max="1" width="15.28515625" style="17" customWidth="1"/>
    <col min="2" max="2" width="27.7109375" style="17" customWidth="1"/>
    <col min="3" max="3" width="27.28515625" style="17" customWidth="1"/>
    <col min="4" max="4" width="15.28515625" style="17" customWidth="1"/>
    <col min="5" max="5" width="9.7109375" style="17" customWidth="1"/>
    <col min="6" max="6" width="30.7109375" style="17" customWidth="1"/>
    <col min="7" max="7" width="43.5703125" style="17" customWidth="1"/>
    <col min="8" max="8" width="19" style="17" customWidth="1"/>
    <col min="9" max="9" width="15.42578125" style="17" customWidth="1"/>
    <col min="10" max="10" width="16.28515625" style="17" customWidth="1"/>
    <col min="11" max="11" width="10" style="17" customWidth="1"/>
    <col min="12" max="12" width="10.7109375" style="17" bestFit="1" customWidth="1"/>
    <col min="13" max="13" width="76.42578125" style="17" customWidth="1"/>
    <col min="14" max="15" width="10.7109375" style="17" customWidth="1"/>
    <col min="16" max="16" width="16.28515625" style="17" customWidth="1"/>
    <col min="17" max="18" width="15" style="17" customWidth="1"/>
    <col min="19" max="19" width="11.7109375" style="17" customWidth="1"/>
    <col min="20" max="20" width="78" style="17" customWidth="1"/>
    <col min="21" max="21" width="16" style="17" customWidth="1"/>
    <col min="22" max="22" width="23" style="17" customWidth="1"/>
    <col min="23" max="23" width="9.42578125" style="17" customWidth="1"/>
    <col min="24" max="24" width="12.5703125" style="17" customWidth="1"/>
    <col min="25" max="25" width="13.140625" style="17" customWidth="1"/>
    <col min="26" max="26" width="12.28515625" style="17" customWidth="1"/>
    <col min="27" max="27" width="12.42578125" style="17" customWidth="1"/>
    <col min="28" max="28" width="39.140625" style="17" customWidth="1"/>
    <col min="29" max="29" width="19.140625" style="17" customWidth="1"/>
    <col min="30" max="30" width="27.85546875" style="17" customWidth="1"/>
    <col min="31" max="31" width="9.7109375" style="17" customWidth="1"/>
    <col min="32" max="32" width="11.28515625" style="17" bestFit="1" customWidth="1"/>
    <col min="33" max="33" width="12.5703125" style="17" customWidth="1"/>
    <col min="34" max="34" width="34.28515625" style="17" customWidth="1"/>
    <col min="35" max="35" width="15" style="17" customWidth="1"/>
    <col min="36" max="36" width="34.7109375" style="17" customWidth="1"/>
    <col min="37" max="37" width="9.7109375" style="17" customWidth="1"/>
    <col min="38" max="38" width="12.7109375" style="17" customWidth="1"/>
    <col min="39" max="39" width="13.28515625" style="17" customWidth="1"/>
    <col min="40" max="40" width="34.28515625" style="17" customWidth="1"/>
    <col min="41" max="41" width="15.28515625" style="17" customWidth="1"/>
    <col min="42" max="42" width="34.7109375" style="17" customWidth="1"/>
    <col min="43" max="43" width="9.7109375" style="17" customWidth="1"/>
    <col min="44" max="44" width="13.28515625" style="17" customWidth="1"/>
    <col min="45" max="45" width="12.5703125" style="17" customWidth="1"/>
    <col min="46" max="46" width="34.28515625" style="17" customWidth="1"/>
    <col min="47" max="47" width="16.42578125" style="17" customWidth="1"/>
    <col min="48" max="48" width="34.7109375" style="17" customWidth="1"/>
    <col min="49" max="49" width="2.42578125" style="17" customWidth="1"/>
    <col min="50" max="52" width="11.42578125" style="17" customWidth="1"/>
    <col min="53" max="16384" width="11.42578125" style="17"/>
  </cols>
  <sheetData>
    <row r="1" spans="1:53" ht="21" customHeight="1" x14ac:dyDescent="0.2">
      <c r="A1" s="188"/>
      <c r="B1" s="188"/>
      <c r="C1" s="192" t="s">
        <v>139</v>
      </c>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4"/>
      <c r="AU1" s="52" t="s">
        <v>34</v>
      </c>
      <c r="AV1" s="50" t="s">
        <v>132</v>
      </c>
      <c r="AW1" s="32"/>
      <c r="AX1" s="18"/>
      <c r="AY1" s="18"/>
      <c r="AZ1" s="18"/>
      <c r="BA1" s="18"/>
    </row>
    <row r="2" spans="1:53" ht="21" customHeight="1" x14ac:dyDescent="0.2">
      <c r="A2" s="188"/>
      <c r="B2" s="188"/>
      <c r="C2" s="195"/>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7"/>
      <c r="AU2" s="52" t="s">
        <v>35</v>
      </c>
      <c r="AV2" s="50">
        <v>4</v>
      </c>
      <c r="AW2" s="32"/>
      <c r="AX2" s="18"/>
      <c r="AY2" s="18"/>
      <c r="AZ2" s="18"/>
      <c r="BA2" s="18"/>
    </row>
    <row r="3" spans="1:53" ht="21" customHeight="1" x14ac:dyDescent="0.2">
      <c r="A3" s="188"/>
      <c r="B3" s="188"/>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7"/>
      <c r="AU3" s="52" t="s">
        <v>36</v>
      </c>
      <c r="AV3" s="50" t="s">
        <v>207</v>
      </c>
      <c r="AW3" s="32"/>
      <c r="AX3" s="18"/>
      <c r="AY3" s="18"/>
      <c r="AZ3" s="18"/>
      <c r="BA3" s="18"/>
    </row>
    <row r="4" spans="1:53" ht="21" customHeight="1" x14ac:dyDescent="0.2">
      <c r="A4" s="188"/>
      <c r="B4" s="188"/>
      <c r="C4" s="198"/>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200"/>
      <c r="AU4" s="52" t="s">
        <v>37</v>
      </c>
      <c r="AV4" s="50" t="s">
        <v>199</v>
      </c>
      <c r="AW4" s="32"/>
      <c r="AX4" s="18"/>
      <c r="AY4" s="18"/>
      <c r="AZ4" s="18"/>
      <c r="BA4" s="18"/>
    </row>
    <row r="5" spans="1:53" x14ac:dyDescent="0.2">
      <c r="A5" s="202"/>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98" t="s">
        <v>205</v>
      </c>
      <c r="AW5" s="32"/>
      <c r="AX5" s="18"/>
      <c r="AY5" s="18"/>
      <c r="AZ5" s="18"/>
      <c r="BA5" s="18"/>
    </row>
    <row r="6" spans="1:53" x14ac:dyDescent="0.2">
      <c r="A6" s="206" t="s">
        <v>60</v>
      </c>
      <c r="B6" s="206"/>
      <c r="C6" s="28" t="s">
        <v>61</v>
      </c>
      <c r="D6" s="27"/>
      <c r="E6" s="27"/>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32"/>
      <c r="AX6" s="18"/>
      <c r="AY6" s="18"/>
      <c r="AZ6" s="18"/>
      <c r="BA6" s="18"/>
    </row>
    <row r="7" spans="1:53" x14ac:dyDescent="0.2">
      <c r="A7" s="99"/>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32"/>
      <c r="AX7" s="18"/>
      <c r="AY7" s="18"/>
      <c r="AZ7" s="18"/>
      <c r="BA7" s="18"/>
    </row>
    <row r="8" spans="1:53" ht="26.25" customHeight="1" x14ac:dyDescent="0.2">
      <c r="A8" s="203" t="s">
        <v>40</v>
      </c>
      <c r="B8" s="204"/>
      <c r="C8" s="204"/>
      <c r="D8" s="204"/>
      <c r="E8" s="204"/>
      <c r="F8" s="204"/>
      <c r="G8" s="204"/>
      <c r="H8" s="204"/>
      <c r="I8" s="204"/>
      <c r="J8" s="204"/>
      <c r="K8" s="204"/>
      <c r="L8" s="205"/>
      <c r="M8" s="214" t="s">
        <v>52</v>
      </c>
      <c r="N8" s="215"/>
      <c r="O8" s="215"/>
      <c r="P8" s="215"/>
      <c r="Q8" s="215"/>
      <c r="R8" s="215"/>
      <c r="S8" s="215"/>
      <c r="T8" s="215"/>
      <c r="U8" s="215"/>
      <c r="V8" s="215"/>
      <c r="W8" s="215"/>
      <c r="X8" s="215"/>
      <c r="Y8" s="216"/>
      <c r="Z8" s="211" t="s">
        <v>41</v>
      </c>
      <c r="AA8" s="211"/>
      <c r="AB8" s="211"/>
      <c r="AC8" s="211"/>
      <c r="AD8" s="211"/>
      <c r="AE8" s="211"/>
      <c r="AF8" s="211"/>
      <c r="AG8" s="211"/>
      <c r="AH8" s="211"/>
      <c r="AI8" s="211"/>
      <c r="AJ8" s="211"/>
      <c r="AK8" s="211"/>
      <c r="AL8" s="211"/>
      <c r="AM8" s="211"/>
      <c r="AN8" s="211"/>
      <c r="AO8" s="211"/>
      <c r="AP8" s="211"/>
      <c r="AQ8" s="211"/>
      <c r="AR8" s="211"/>
      <c r="AS8" s="211"/>
      <c r="AT8" s="211"/>
      <c r="AU8" s="211"/>
      <c r="AV8" s="211"/>
      <c r="AW8" s="33"/>
    </row>
    <row r="9" spans="1:53" s="19" customFormat="1" ht="46.5" customHeight="1" x14ac:dyDescent="0.2">
      <c r="A9" s="186" t="s">
        <v>6</v>
      </c>
      <c r="B9" s="186" t="s">
        <v>8</v>
      </c>
      <c r="C9" s="186" t="s">
        <v>64</v>
      </c>
      <c r="D9" s="186" t="s">
        <v>5</v>
      </c>
      <c r="E9" s="186" t="s">
        <v>7</v>
      </c>
      <c r="F9" s="186" t="s">
        <v>206</v>
      </c>
      <c r="G9" s="187" t="s">
        <v>9</v>
      </c>
      <c r="H9" s="187" t="s">
        <v>107</v>
      </c>
      <c r="I9" s="190" t="s">
        <v>10</v>
      </c>
      <c r="J9" s="212" t="s">
        <v>17</v>
      </c>
      <c r="K9" s="213"/>
      <c r="L9" s="213"/>
      <c r="M9" s="191" t="s">
        <v>23</v>
      </c>
      <c r="N9" s="191" t="s">
        <v>26</v>
      </c>
      <c r="O9" s="191" t="s">
        <v>99</v>
      </c>
      <c r="P9" s="201" t="s">
        <v>27</v>
      </c>
      <c r="Q9" s="201"/>
      <c r="R9" s="201"/>
      <c r="S9" s="210" t="s">
        <v>53</v>
      </c>
      <c r="T9" s="217" t="s">
        <v>29</v>
      </c>
      <c r="U9" s="218"/>
      <c r="V9" s="218"/>
      <c r="W9" s="218"/>
      <c r="X9" s="218"/>
      <c r="Y9" s="219"/>
      <c r="Z9" s="207" t="s">
        <v>203</v>
      </c>
      <c r="AA9" s="208"/>
      <c r="AB9" s="208"/>
      <c r="AC9" s="208"/>
      <c r="AD9" s="209"/>
      <c r="AE9" s="207" t="s">
        <v>204</v>
      </c>
      <c r="AF9" s="208"/>
      <c r="AG9" s="208"/>
      <c r="AH9" s="208"/>
      <c r="AI9" s="208"/>
      <c r="AJ9" s="209"/>
      <c r="AK9" s="207" t="s">
        <v>202</v>
      </c>
      <c r="AL9" s="208"/>
      <c r="AM9" s="208"/>
      <c r="AN9" s="208"/>
      <c r="AO9" s="208"/>
      <c r="AP9" s="209"/>
      <c r="AQ9" s="207" t="s">
        <v>59</v>
      </c>
      <c r="AR9" s="208"/>
      <c r="AS9" s="208"/>
      <c r="AT9" s="208"/>
      <c r="AU9" s="208"/>
      <c r="AV9" s="209"/>
      <c r="AW9" s="34"/>
    </row>
    <row r="10" spans="1:53" ht="46.5" customHeight="1" x14ac:dyDescent="0.2">
      <c r="A10" s="187"/>
      <c r="B10" s="187"/>
      <c r="C10" s="187"/>
      <c r="D10" s="187"/>
      <c r="E10" s="187"/>
      <c r="F10" s="187"/>
      <c r="G10" s="189"/>
      <c r="H10" s="189"/>
      <c r="I10" s="191"/>
      <c r="J10" s="29" t="s">
        <v>15</v>
      </c>
      <c r="K10" s="29" t="s">
        <v>16</v>
      </c>
      <c r="L10" s="29" t="s">
        <v>22</v>
      </c>
      <c r="M10" s="191"/>
      <c r="N10" s="191"/>
      <c r="O10" s="191"/>
      <c r="P10" s="29" t="s">
        <v>15</v>
      </c>
      <c r="Q10" s="29" t="s">
        <v>16</v>
      </c>
      <c r="R10" s="29" t="s">
        <v>22</v>
      </c>
      <c r="S10" s="190"/>
      <c r="T10" s="29" t="s">
        <v>28</v>
      </c>
      <c r="U10" s="29" t="s">
        <v>30</v>
      </c>
      <c r="V10" s="29" t="s">
        <v>43</v>
      </c>
      <c r="W10" s="16" t="s">
        <v>42</v>
      </c>
      <c r="X10" s="29" t="s">
        <v>38</v>
      </c>
      <c r="Y10" s="29" t="s">
        <v>39</v>
      </c>
      <c r="Z10" s="1" t="s">
        <v>33</v>
      </c>
      <c r="AA10" s="1" t="s">
        <v>98</v>
      </c>
      <c r="AB10" s="1" t="s">
        <v>58</v>
      </c>
      <c r="AC10" s="1" t="s">
        <v>31</v>
      </c>
      <c r="AD10" s="23" t="s">
        <v>130</v>
      </c>
      <c r="AE10" s="1" t="s">
        <v>33</v>
      </c>
      <c r="AF10" s="1" t="s">
        <v>98</v>
      </c>
      <c r="AG10" s="1" t="s">
        <v>129</v>
      </c>
      <c r="AH10" s="1" t="s">
        <v>58</v>
      </c>
      <c r="AI10" s="1" t="s">
        <v>31</v>
      </c>
      <c r="AJ10" s="23" t="s">
        <v>130</v>
      </c>
      <c r="AK10" s="1" t="s">
        <v>33</v>
      </c>
      <c r="AL10" s="1" t="s">
        <v>98</v>
      </c>
      <c r="AM10" s="1" t="s">
        <v>129</v>
      </c>
      <c r="AN10" s="1" t="s">
        <v>58</v>
      </c>
      <c r="AO10" s="1" t="s">
        <v>31</v>
      </c>
      <c r="AP10" s="23" t="s">
        <v>130</v>
      </c>
      <c r="AQ10" s="1" t="s">
        <v>33</v>
      </c>
      <c r="AR10" s="1" t="s">
        <v>98</v>
      </c>
      <c r="AS10" s="1" t="s">
        <v>129</v>
      </c>
      <c r="AT10" s="1" t="s">
        <v>58</v>
      </c>
      <c r="AU10" s="1" t="s">
        <v>31</v>
      </c>
      <c r="AV10" s="23" t="s">
        <v>130</v>
      </c>
    </row>
    <row r="11" spans="1:53" s="22" customFormat="1" ht="294" customHeight="1" x14ac:dyDescent="0.2">
      <c r="A11" s="245" t="s">
        <v>219</v>
      </c>
      <c r="B11" s="245" t="s">
        <v>225</v>
      </c>
      <c r="C11" s="102" t="s">
        <v>226</v>
      </c>
      <c r="D11" s="101" t="s">
        <v>240</v>
      </c>
      <c r="E11" s="101" t="s">
        <v>208</v>
      </c>
      <c r="F11" s="102" t="s">
        <v>227</v>
      </c>
      <c r="G11" s="101" t="s">
        <v>228</v>
      </c>
      <c r="H11" s="102" t="s">
        <v>88</v>
      </c>
      <c r="I11" s="246" t="s">
        <v>75</v>
      </c>
      <c r="J11" s="102" t="s">
        <v>120</v>
      </c>
      <c r="K11" s="102" t="s">
        <v>125</v>
      </c>
      <c r="L11" s="247" t="str">
        <f>VLOOKUP(J11,Anexos!$B$37:$G$43,(HLOOKUP(K11,Anexos!$C$37:$G$38,2,0)),0)</f>
        <v>Moderado</v>
      </c>
      <c r="M11" s="107" t="s">
        <v>238</v>
      </c>
      <c r="N11" s="101" t="s">
        <v>24</v>
      </c>
      <c r="O11" s="101" t="s">
        <v>101</v>
      </c>
      <c r="P11" s="102" t="s">
        <v>119</v>
      </c>
      <c r="Q11" s="105" t="s">
        <v>125</v>
      </c>
      <c r="R11" s="106" t="str">
        <f>VLOOKUP(P11,Anexos!$B$37:$G$43,(HLOOKUP(Q11,Anexos!$C$37:$G$38,2,0)),0)</f>
        <v>Moderado</v>
      </c>
      <c r="S11" s="248" t="s">
        <v>56</v>
      </c>
      <c r="T11" s="107" t="s">
        <v>233</v>
      </c>
      <c r="U11" s="105" t="s">
        <v>234</v>
      </c>
      <c r="V11" s="108" t="s">
        <v>229</v>
      </c>
      <c r="W11" s="249">
        <v>1</v>
      </c>
      <c r="X11" s="250">
        <v>46113</v>
      </c>
      <c r="Y11" s="250">
        <v>46387</v>
      </c>
      <c r="Z11" s="111">
        <v>46120</v>
      </c>
      <c r="AA11" s="251"/>
      <c r="AB11" s="109" t="s">
        <v>241</v>
      </c>
      <c r="AC11" s="114" t="s">
        <v>3</v>
      </c>
      <c r="AD11" s="115" t="s">
        <v>248</v>
      </c>
      <c r="AE11" s="20"/>
      <c r="AF11" s="21"/>
      <c r="AG11" s="21"/>
      <c r="AH11" s="7"/>
      <c r="AI11" s="6"/>
      <c r="AJ11" s="7"/>
      <c r="AK11" s="20"/>
      <c r="AL11" s="21"/>
      <c r="AM11" s="21"/>
      <c r="AN11" s="7"/>
      <c r="AO11" s="6"/>
      <c r="AP11" s="7"/>
      <c r="AQ11" s="20"/>
      <c r="AR11" s="21"/>
      <c r="AS11" s="21"/>
      <c r="AT11" s="7"/>
      <c r="AU11" s="6"/>
      <c r="AV11" s="7"/>
    </row>
    <row r="12" spans="1:53" s="22" customFormat="1" ht="217.5" customHeight="1" x14ac:dyDescent="0.2">
      <c r="A12" s="245" t="s">
        <v>219</v>
      </c>
      <c r="B12" s="245" t="s">
        <v>225</v>
      </c>
      <c r="C12" s="245" t="s">
        <v>220</v>
      </c>
      <c r="D12" s="113" t="s">
        <v>240</v>
      </c>
      <c r="E12" s="113" t="s">
        <v>221</v>
      </c>
      <c r="F12" s="103" t="s">
        <v>222</v>
      </c>
      <c r="G12" s="113" t="s">
        <v>216</v>
      </c>
      <c r="H12" s="245" t="s">
        <v>88</v>
      </c>
      <c r="I12" s="252" t="s">
        <v>75</v>
      </c>
      <c r="J12" s="245" t="s">
        <v>120</v>
      </c>
      <c r="K12" s="245" t="s">
        <v>125</v>
      </c>
      <c r="L12" s="247" t="str">
        <f>VLOOKUP(J12,Anexos!$B$37:$G$43,(HLOOKUP(K12,Anexos!$C$37:$G$38,2,0)),0)</f>
        <v>Moderado</v>
      </c>
      <c r="M12" s="107" t="s">
        <v>236</v>
      </c>
      <c r="N12" s="101" t="s">
        <v>24</v>
      </c>
      <c r="O12" s="101" t="s">
        <v>101</v>
      </c>
      <c r="P12" s="245" t="s">
        <v>119</v>
      </c>
      <c r="Q12" s="253" t="s">
        <v>125</v>
      </c>
      <c r="R12" s="106" t="str">
        <f>VLOOKUP(P12,Anexos!$B$37:$G$43,(HLOOKUP(Q12,Anexos!$C$37:$G$38,2,0)),0)</f>
        <v>Moderado</v>
      </c>
      <c r="S12" s="254" t="s">
        <v>56</v>
      </c>
      <c r="T12" s="107" t="s">
        <v>243</v>
      </c>
      <c r="U12" s="105" t="s">
        <v>224</v>
      </c>
      <c r="V12" s="108" t="s">
        <v>237</v>
      </c>
      <c r="W12" s="249">
        <v>1</v>
      </c>
      <c r="X12" s="250">
        <v>46113</v>
      </c>
      <c r="Y12" s="250">
        <v>46387</v>
      </c>
      <c r="Z12" s="111">
        <v>46120</v>
      </c>
      <c r="AA12" s="251"/>
      <c r="AB12" s="109" t="s">
        <v>241</v>
      </c>
      <c r="AC12" s="114" t="s">
        <v>3</v>
      </c>
      <c r="AD12" s="115" t="s">
        <v>248</v>
      </c>
      <c r="AE12" s="20"/>
      <c r="AF12" s="21"/>
      <c r="AG12" s="21"/>
      <c r="AH12" s="7"/>
      <c r="AI12" s="6"/>
      <c r="AJ12" s="7"/>
      <c r="AK12" s="20"/>
      <c r="AL12" s="21"/>
      <c r="AM12" s="21"/>
      <c r="AN12" s="7"/>
      <c r="AO12" s="6"/>
      <c r="AP12" s="7"/>
      <c r="AQ12" s="20"/>
      <c r="AR12" s="21"/>
      <c r="AS12" s="21"/>
      <c r="AT12" s="7"/>
      <c r="AU12" s="6"/>
      <c r="AV12" s="7"/>
    </row>
    <row r="13" spans="1:53" s="22" customFormat="1" ht="197.25" customHeight="1" x14ac:dyDescent="0.2">
      <c r="A13" s="245" t="s">
        <v>219</v>
      </c>
      <c r="B13" s="245" t="s">
        <v>225</v>
      </c>
      <c r="C13" s="245" t="s">
        <v>220</v>
      </c>
      <c r="D13" s="113" t="s">
        <v>240</v>
      </c>
      <c r="E13" s="113" t="s">
        <v>221</v>
      </c>
      <c r="F13" s="104" t="s">
        <v>223</v>
      </c>
      <c r="G13" s="113" t="s">
        <v>216</v>
      </c>
      <c r="H13" s="245" t="s">
        <v>88</v>
      </c>
      <c r="I13" s="252" t="s">
        <v>75</v>
      </c>
      <c r="J13" s="245" t="s">
        <v>120</v>
      </c>
      <c r="K13" s="245" t="s">
        <v>125</v>
      </c>
      <c r="L13" s="247" t="str">
        <f>VLOOKUP(J13,Anexos!$B$37:$G$43,(HLOOKUP(K13,Anexos!$C$37:$G$38,2,0)),0)</f>
        <v>Moderado</v>
      </c>
      <c r="M13" s="107" t="s">
        <v>239</v>
      </c>
      <c r="N13" s="101" t="s">
        <v>24</v>
      </c>
      <c r="O13" s="101" t="s">
        <v>101</v>
      </c>
      <c r="P13" s="245" t="s">
        <v>119</v>
      </c>
      <c r="Q13" s="253" t="s">
        <v>125</v>
      </c>
      <c r="R13" s="106" t="str">
        <f>VLOOKUP(P13,Anexos!$B$37:$G$43,(HLOOKUP(Q13,Anexos!$C$37:$G$38,2,0)),0)</f>
        <v>Moderado</v>
      </c>
      <c r="S13" s="254" t="s">
        <v>56</v>
      </c>
      <c r="T13" s="107" t="s">
        <v>239</v>
      </c>
      <c r="U13" s="105" t="s">
        <v>224</v>
      </c>
      <c r="V13" s="108" t="s">
        <v>235</v>
      </c>
      <c r="W13" s="249">
        <v>1</v>
      </c>
      <c r="X13" s="250">
        <v>46113</v>
      </c>
      <c r="Y13" s="250">
        <v>46387</v>
      </c>
      <c r="Z13" s="111">
        <v>46120</v>
      </c>
      <c r="AA13" s="251">
        <f>2/11</f>
        <v>0.18181818181818182</v>
      </c>
      <c r="AB13" s="110" t="s">
        <v>242</v>
      </c>
      <c r="AC13" s="114" t="s">
        <v>3</v>
      </c>
      <c r="AD13" s="115" t="s">
        <v>249</v>
      </c>
      <c r="AE13" s="20"/>
      <c r="AF13" s="21"/>
      <c r="AG13" s="21"/>
      <c r="AH13" s="7"/>
      <c r="AI13" s="6"/>
      <c r="AJ13" s="7"/>
      <c r="AK13" s="20"/>
      <c r="AL13" s="21"/>
      <c r="AM13" s="21"/>
      <c r="AN13" s="7"/>
      <c r="AO13" s="6"/>
      <c r="AP13" s="7"/>
      <c r="AQ13" s="20"/>
      <c r="AR13" s="21"/>
      <c r="AS13" s="21"/>
      <c r="AT13" s="7"/>
      <c r="AU13" s="6"/>
      <c r="AV13" s="7"/>
    </row>
    <row r="14" spans="1:53" x14ac:dyDescent="0.2">
      <c r="F14" s="22"/>
      <c r="G14" s="22"/>
    </row>
  </sheetData>
  <sheetProtection formatCells="0" formatColumns="0" formatRows="0" insertColumns="0" insertRows="0" insertHyperlinks="0" deleteColumns="0" deleteRows="0" sort="0" autoFilter="0" pivotTables="0"/>
  <mergeCells count="27">
    <mergeCell ref="H9:H10"/>
    <mergeCell ref="Z9:AD9"/>
    <mergeCell ref="J9:L9"/>
    <mergeCell ref="M8:Y8"/>
    <mergeCell ref="T9:Y9"/>
    <mergeCell ref="M9:M10"/>
    <mergeCell ref="AK9:AP9"/>
    <mergeCell ref="AQ9:AV9"/>
    <mergeCell ref="S9:S10"/>
    <mergeCell ref="O9:O10"/>
    <mergeCell ref="Z8:AV8"/>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s>
  <phoneticPr fontId="6" type="noConversion"/>
  <conditionalFormatting sqref="L11:L13">
    <cfRule type="containsText" dxfId="7" priority="5" operator="containsText" text="Bajo">
      <formula>NOT(ISERROR(SEARCH("Bajo",L11)))</formula>
    </cfRule>
    <cfRule type="containsText" dxfId="6" priority="6" operator="containsText" text="Moderado">
      <formula>NOT(ISERROR(SEARCH("Moderado",L11)))</formula>
    </cfRule>
    <cfRule type="containsText" dxfId="5" priority="7" operator="containsText" text="Alto">
      <formula>NOT(ISERROR(SEARCH("Alto",L11)))</formula>
    </cfRule>
    <cfRule type="containsText" dxfId="4" priority="8" operator="containsText" text="Extremo">
      <formula>NOT(ISERROR(SEARCH("Extremo",L11)))</formula>
    </cfRule>
  </conditionalFormatting>
  <conditionalFormatting sqref="R11:R13">
    <cfRule type="containsText" dxfId="3" priority="1" operator="containsText" text="Bajo">
      <formula>NOT(ISERROR(SEARCH("Bajo",R11)))</formula>
    </cfRule>
    <cfRule type="containsText" dxfId="2" priority="2" operator="containsText" text="Moderado">
      <formula>NOT(ISERROR(SEARCH("Moderado",R11)))</formula>
    </cfRule>
    <cfRule type="containsText" dxfId="1" priority="3" operator="containsText" text="Alto">
      <formula>NOT(ISERROR(SEARCH("Alto",R11)))</formula>
    </cfRule>
    <cfRule type="containsText" dxfId="0" priority="4" operator="containsText" text="Extremo">
      <formula>NOT(ISERROR(SEARCH("Extremo",R11)))</formula>
    </cfRule>
  </conditionalFormatting>
  <dataValidations xWindow="51" yWindow="420" count="32">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B000000}"/>
    <dataValidation allowBlank="1" showInputMessage="1" showErrorMessage="1" promptTitle="Despues de evaluar el control," prompt="seleccione de la lista desplegable la probabilidad residual, resultante en la columna &quot;U&quot; de la hoja 2. Evaluación de controles." sqref="P10" xr:uid="{00000000-0002-0000-0000-00000C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0D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0E000000}"/>
    <dataValidation allowBlank="1" showInputMessage="1" showErrorMessage="1" prompt="Registre el resultado que se pretende alcanzar, considerando el indicador o criterio de medición definido." sqref="W10" xr:uid="{00000000-0002-0000-0000-00000F000000}"/>
    <dataValidation allowBlank="1" showInputMessage="1" showErrorMessage="1" prompt="En el formato DD/MM/AAAA, registre la fecha de terminación de la actividad a desarrollar. Esta fecha no podrá superar el 31 de diciembre de cada vigencia." sqref="Y10" xr:uid="{00000000-0002-0000-0000-000010000000}"/>
    <dataValidation allowBlank="1" showInputMessage="1" showErrorMessage="1" prompt="Registre la fecha de realización del monitoreo, DD/MM/AAA." sqref="AQ10 AE10 AK10 Z10" xr:uid="{00000000-0002-0000-0000-000011000000}"/>
    <dataValidation allowBlank="1" showInputMessage="1" showErrorMessage="1" prompt="En el formato DD/MM/AAAA, registre la fecha de inicio de la actividad a desarrollar, dentro de la vigencia." sqref="X10" xr:uid="{00000000-0002-0000-0000-000012000000}"/>
    <dataValidation allowBlank="1" showInputMessage="1" showErrorMessage="1" prompt="Registre la formula o criterio con el cual se calculará el avance porcentual en el cumplimiento de la actividad en cada periodo de monitoreo. El resultado de esta formula será el que se registre en las columnas de avance en cada periodo de monitoreo." sqref="V10" xr:uid="{00000000-0002-0000-0000-000013000000}"/>
    <dataValidation allowBlank="1" showInputMessage="1" showErrorMessage="1" prompt="Seleccione de la lista desplegable, la decisión tomada respecto al riesgo, teniendo en cuenta lo establecido en el Lineamiento Administración de Riesgos (LIN-SG-001)." sqref="S9:S10" xr:uid="{00000000-0002-0000-0000-000014000000}"/>
    <dataValidation allowBlank="1" showInputMessage="1" showErrorMessage="1" prompt="Describa los avances en el cumplimiento de la actividad definida y relacione las evidencias que los soportan." sqref="AB10 AH10 AN10 AT10" xr:uid="{00000000-0002-0000-0000-000015000000}"/>
    <dataValidation allowBlank="1" showInputMessage="1" showErrorMessage="1" prompt="Seleccione de la lista desplegable la categoria que corresponda." sqref="A6:B6" xr:uid="{00000000-0002-0000-0000-000016000000}"/>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00000000-0002-0000-0000-000017000000}"/>
    <dataValidation allowBlank="1" showInputMessage="1" showErrorMessage="1" prompt="Describa, tal como se encuentra en la caracterización del proceso, la actividad donde existe evidencia o se tienen indicios de que pueden ocurrir eventos de riesgo." sqref="C9:C10" xr:uid="{00000000-0002-0000-0000-000018000000}"/>
    <dataValidation allowBlank="1" showInputMessage="1" showErrorMessage="1" prompt="Seleccione de la lista desplegable la forma como se ejecuta el control, dependiendo de que sea ejecutado por una persona (manual) o por un sistema (automático)." sqref="O9:O10" xr:uid="{00000000-0002-0000-0000-000019000000}"/>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00000000-0002-0000-0000-00001A000000}"/>
    <dataValidation allowBlank="1" showInputMessage="1" showErrorMessage="1" prompt="Seleccione de la lista desplegable el impacto estimado teniendo en cuenta que se refiere a la magnitud de los efectos en caso de materializarse el riesgo. Ver hoja anexos tabla 3. Recuerde que este impacto solamente se disminuye con controles correctivos." sqref="Q10" xr:uid="{00000000-0002-0000-0000-00001B000000}"/>
    <dataValidation allowBlank="1" showInputMessage="1" showErrorMessage="1" prompt="Para diligenciar este campo, dirijase primero a la hoja &quot;2. Evaluación de controles&quot;, y realice la evaluación de cada actividad de control." sqref="P9:R9" xr:uid="{00000000-0002-0000-0000-00001C000000}"/>
    <dataValidation allowBlank="1" showInputMessage="1" showErrorMessage="1" prompt="Registre el nivel de avance en el cumplimiento de la actividad. Corresponde al resultado en términos porcentuales del indicador o criterio de avance definido." sqref="AA10 AF10 AL10 AR10" xr:uid="{00000000-0002-0000-0000-00001D000000}"/>
    <dataValidation allowBlank="1" showInputMessage="1" showErrorMessage="1" prompt="Seleccione de la lista desplegable si durante el periodo se ha materializado el riesgo. En caso de materialización se debe diligenciar y remitir el Formato Plan de restablecimiento (FOR-SG-015)." sqref="AC10 AI10 AO10 AU10" xr:uid="{00000000-0002-0000-0000-00001E000000}"/>
    <dataValidation allowBlank="1" showInputMessage="1" showErrorMessage="1" prompt="Registre la fecha y las observaciones o resultados de la revisión al monitoreo reportado por la primera línea de defensa. Se diligencia por parte de la segunda línea de defensa al recibir el reporte del monitoreo." sqref="AD10 AJ10 AP10 AV10" xr:uid="{00000000-0002-0000-0000-00001F000000}"/>
  </dataValidations>
  <pageMargins left="0.35433070866141736" right="0.35433070866141736" top="0.98425196850393704" bottom="0.98425196850393704" header="0" footer="0"/>
  <pageSetup scale="27" orientation="landscape" r:id="rId1"/>
  <headerFooter alignWithMargins="0"/>
  <colBreaks count="1" manualBreakCount="1">
    <brk id="25" max="35" man="1"/>
  </colBreaks>
  <ignoredErrors>
    <ignoredError sqref="AA13" unlockedFormula="1"/>
  </ignoredErrors>
  <drawing r:id="rId2"/>
  <extLst>
    <ext xmlns:x14="http://schemas.microsoft.com/office/spreadsheetml/2009/9/main" uri="{CCE6A557-97BC-4b89-ADB6-D9C93CAAB3DF}">
      <x14:dataValidations xmlns:xm="http://schemas.microsoft.com/office/excel/2006/main" xWindow="51" yWindow="420" count="9">
        <x14:dataValidation type="list" allowBlank="1" showInputMessage="1" showErrorMessage="1" xr:uid="{00000000-0002-0000-0000-000020000000}">
          <x14:formula1>
            <xm:f>Anexos!$I$39:$I$43</xm:f>
          </x14:formula1>
          <xm:sqref>P11:P13 J11:J13</xm:sqref>
        </x14:dataValidation>
        <x14:dataValidation type="list" allowBlank="1" showInputMessage="1" showErrorMessage="1" xr:uid="{00000000-0002-0000-0000-000021000000}">
          <x14:formula1>
            <xm:f>Anexos!$J$39:$J$43</xm:f>
          </x14:formula1>
          <xm:sqref>Q11:Q13 K11:K13</xm:sqref>
        </x14:dataValidation>
        <x14:dataValidation type="list" allowBlank="1" showInputMessage="1" showErrorMessage="1" xr:uid="{00000000-0002-0000-0000-000022000000}">
          <x14:formula1>
            <xm:f>Anexos!$I$48:$I$49</xm:f>
          </x14:formula1>
          <xm:sqref>N11:N13</xm:sqref>
        </x14:dataValidation>
        <x14:dataValidation type="list" allowBlank="1" showInputMessage="1" showErrorMessage="1" xr:uid="{00000000-0002-0000-0000-000023000000}">
          <x14:formula1>
            <xm:f>Anexos!$J$48:$J$49</xm:f>
          </x14:formula1>
          <xm:sqref>AO11:AO13 AU11:AU13 AI11:AI13 AC11:AC13</xm:sqref>
        </x14:dataValidation>
        <x14:dataValidation type="list" allowBlank="1" showInputMessage="1" showErrorMessage="1" xr:uid="{00000000-0002-0000-0000-000024000000}">
          <x14:formula1>
            <xm:f>Anexos!$I$7:$I$9</xm:f>
          </x14:formula1>
          <xm:sqref>C6</xm:sqref>
        </x14:dataValidation>
        <x14:dataValidation type="list" allowBlank="1" showInputMessage="1" showErrorMessage="1" xr:uid="{00000000-0002-0000-0000-000025000000}">
          <x14:formula1>
            <xm:f>Anexos!$I$11:$I$13</xm:f>
          </x14:formula1>
          <xm:sqref>H11:H13</xm:sqref>
        </x14:dataValidation>
        <x14:dataValidation type="list" allowBlank="1" showInputMessage="1" showErrorMessage="1" xr:uid="{00000000-0002-0000-0000-000026000000}">
          <x14:formula1>
            <xm:f>Anexos!$K$48:$K$49</xm:f>
          </x14:formula1>
          <xm:sqref>O11:O13</xm:sqref>
        </x14:dataValidation>
        <x14:dataValidation type="list" allowBlank="1" showInputMessage="1" showErrorMessage="1" xr:uid="{00000000-0002-0000-0000-000027000000}">
          <x14:formula1>
            <xm:f>Anexos!$J$52:$J$54</xm:f>
          </x14:formula1>
          <xm:sqref>S11:S13</xm:sqref>
        </x14:dataValidation>
        <x14:dataValidation type="list" allowBlank="1" showInputMessage="1" showErrorMessage="1" xr:uid="{00000000-0002-0000-0000-000028000000}">
          <x14:formula1>
            <xm:f>Anexos!$B$7:$B$18</xm:f>
          </x14:formula1>
          <xm:sqref>I11:I13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25"/>
  <sheetViews>
    <sheetView zoomScale="80" zoomScaleNormal="80" zoomScaleSheetLayoutView="70" zoomScalePageLayoutView="25" workbookViewId="0">
      <selection activeCell="V68" sqref="V68"/>
    </sheetView>
  </sheetViews>
  <sheetFormatPr baseColWidth="10" defaultColWidth="2.7109375" defaultRowHeight="12.75" x14ac:dyDescent="0.2"/>
  <cols>
    <col min="1" max="1" width="1.28515625" style="53" customWidth="1"/>
    <col min="2" max="2" width="11.7109375" style="57" customWidth="1"/>
    <col min="3" max="3" width="35.28515625" style="57" customWidth="1"/>
    <col min="4" max="4" width="10.7109375" style="54" bestFit="1" customWidth="1"/>
    <col min="5" max="5" width="8.28515625" style="54" customWidth="1"/>
    <col min="6" max="6" width="41.28515625" style="54" customWidth="1"/>
    <col min="7" max="7" width="73.7109375" style="55" customWidth="1"/>
    <col min="8" max="8" width="14" style="56" customWidth="1"/>
    <col min="9" max="9" width="5.7109375" style="56" bestFit="1" customWidth="1"/>
    <col min="10" max="10" width="14.28515625" style="55" customWidth="1"/>
    <col min="11" max="11" width="5.7109375" style="55" bestFit="1" customWidth="1"/>
    <col min="12" max="12" width="13.7109375" style="55" bestFit="1" customWidth="1"/>
    <col min="13" max="13" width="13.28515625" style="54" bestFit="1" customWidth="1"/>
    <col min="14" max="14" width="13.7109375" style="54" customWidth="1"/>
    <col min="15" max="15" width="11.7109375" style="54" customWidth="1"/>
    <col min="16" max="16" width="11.28515625" style="53" customWidth="1"/>
    <col min="17" max="17" width="15.28515625" style="53" customWidth="1"/>
    <col min="18" max="18" width="12.5703125" style="53" customWidth="1"/>
    <col min="19" max="19" width="16.7109375" style="53" customWidth="1"/>
    <col min="20" max="20" width="14.42578125" style="53" customWidth="1"/>
    <col min="21" max="21" width="14.7109375" style="53" customWidth="1"/>
    <col min="22" max="22" width="27.28515625" style="53" customWidth="1"/>
    <col min="23" max="23" width="33.28515625" style="53" customWidth="1"/>
    <col min="24" max="16384" width="2.7109375" style="53"/>
  </cols>
  <sheetData>
    <row r="1" spans="1:23" ht="5.25" customHeight="1" x14ac:dyDescent="0.2"/>
    <row r="2" spans="1:23" ht="19.5" customHeight="1" x14ac:dyDescent="0.2">
      <c r="B2" s="179"/>
      <c r="C2" s="180"/>
      <c r="D2" s="170" t="s">
        <v>139</v>
      </c>
      <c r="E2" s="171"/>
      <c r="F2" s="171"/>
      <c r="G2" s="171"/>
      <c r="H2" s="171"/>
      <c r="I2" s="171"/>
      <c r="J2" s="171"/>
      <c r="K2" s="171"/>
      <c r="L2" s="171"/>
      <c r="M2" s="171"/>
      <c r="N2" s="171"/>
      <c r="O2" s="171"/>
      <c r="P2" s="171"/>
      <c r="Q2" s="171"/>
      <c r="R2" s="171"/>
      <c r="S2" s="171"/>
      <c r="T2" s="171"/>
      <c r="U2" s="172"/>
      <c r="V2" s="93" t="s">
        <v>34</v>
      </c>
      <c r="W2" s="93" t="s">
        <v>132</v>
      </c>
    </row>
    <row r="3" spans="1:23" ht="19.5" customHeight="1" x14ac:dyDescent="0.2">
      <c r="B3" s="181"/>
      <c r="C3" s="182"/>
      <c r="D3" s="173"/>
      <c r="E3" s="174"/>
      <c r="F3" s="174"/>
      <c r="G3" s="174"/>
      <c r="H3" s="174"/>
      <c r="I3" s="174"/>
      <c r="J3" s="174"/>
      <c r="K3" s="174"/>
      <c r="L3" s="174"/>
      <c r="M3" s="174"/>
      <c r="N3" s="174"/>
      <c r="O3" s="174"/>
      <c r="P3" s="174"/>
      <c r="Q3" s="174"/>
      <c r="R3" s="174"/>
      <c r="S3" s="174"/>
      <c r="T3" s="174"/>
      <c r="U3" s="175"/>
      <c r="V3" s="93" t="s">
        <v>35</v>
      </c>
      <c r="W3" s="93">
        <v>4</v>
      </c>
    </row>
    <row r="4" spans="1:23" ht="19.5" customHeight="1" x14ac:dyDescent="0.2">
      <c r="B4" s="181"/>
      <c r="C4" s="182"/>
      <c r="D4" s="173"/>
      <c r="E4" s="174"/>
      <c r="F4" s="174"/>
      <c r="G4" s="174"/>
      <c r="H4" s="174"/>
      <c r="I4" s="174"/>
      <c r="J4" s="174"/>
      <c r="K4" s="174"/>
      <c r="L4" s="174"/>
      <c r="M4" s="174"/>
      <c r="N4" s="174"/>
      <c r="O4" s="174"/>
      <c r="P4" s="174"/>
      <c r="Q4" s="174"/>
      <c r="R4" s="174"/>
      <c r="S4" s="174"/>
      <c r="T4" s="174"/>
      <c r="U4" s="175"/>
      <c r="V4" s="93" t="s">
        <v>36</v>
      </c>
      <c r="W4" s="93" t="s">
        <v>207</v>
      </c>
    </row>
    <row r="5" spans="1:23" ht="19.5" customHeight="1" x14ac:dyDescent="0.2">
      <c r="B5" s="183"/>
      <c r="C5" s="184"/>
      <c r="D5" s="176"/>
      <c r="E5" s="177"/>
      <c r="F5" s="177"/>
      <c r="G5" s="177"/>
      <c r="H5" s="177"/>
      <c r="I5" s="177"/>
      <c r="J5" s="177"/>
      <c r="K5" s="177"/>
      <c r="L5" s="177"/>
      <c r="M5" s="177"/>
      <c r="N5" s="177"/>
      <c r="O5" s="177"/>
      <c r="P5" s="177"/>
      <c r="Q5" s="177"/>
      <c r="R5" s="177"/>
      <c r="S5" s="177"/>
      <c r="T5" s="177"/>
      <c r="U5" s="178"/>
      <c r="V5" s="93" t="s">
        <v>37</v>
      </c>
      <c r="W5" s="93" t="s">
        <v>200</v>
      </c>
    </row>
    <row r="6" spans="1:23" ht="12" customHeight="1" x14ac:dyDescent="0.2">
      <c r="B6" s="53"/>
      <c r="C6" s="53"/>
      <c r="D6" s="92"/>
      <c r="E6" s="92"/>
      <c r="F6" s="92"/>
      <c r="G6" s="92"/>
      <c r="H6" s="92"/>
      <c r="I6" s="92"/>
      <c r="J6" s="92"/>
      <c r="K6" s="92"/>
      <c r="L6" s="92"/>
      <c r="W6" s="98" t="s">
        <v>205</v>
      </c>
    </row>
    <row r="7" spans="1:23" ht="20.25" customHeight="1" x14ac:dyDescent="0.2">
      <c r="B7" s="146" t="s">
        <v>177</v>
      </c>
      <c r="C7" s="146"/>
      <c r="D7" s="146"/>
      <c r="E7" s="146"/>
      <c r="F7" s="146"/>
      <c r="G7" s="146"/>
      <c r="H7" s="146"/>
      <c r="I7" s="146"/>
      <c r="J7" s="146"/>
      <c r="K7" s="146"/>
      <c r="L7" s="146"/>
      <c r="M7" s="146"/>
      <c r="N7" s="146"/>
      <c r="O7" s="146"/>
      <c r="P7" s="146"/>
      <c r="Q7" s="146"/>
      <c r="R7" s="146"/>
      <c r="S7" s="146"/>
      <c r="T7" s="146"/>
      <c r="U7" s="146"/>
      <c r="V7" s="146"/>
      <c r="W7" s="146"/>
    </row>
    <row r="8" spans="1:23" x14ac:dyDescent="0.2">
      <c r="B8" s="86"/>
      <c r="C8" s="86"/>
      <c r="D8" s="91"/>
      <c r="E8" s="85"/>
      <c r="F8" s="85"/>
      <c r="L8" s="89"/>
    </row>
    <row r="9" spans="1:23" ht="15" customHeight="1" x14ac:dyDescent="0.2">
      <c r="A9" s="60"/>
      <c r="B9" s="124" t="s">
        <v>172</v>
      </c>
      <c r="C9" s="125"/>
      <c r="D9" s="126">
        <v>46094</v>
      </c>
      <c r="E9" s="127"/>
      <c r="F9" s="87" t="s">
        <v>171</v>
      </c>
      <c r="G9" s="160" t="s">
        <v>244</v>
      </c>
      <c r="H9" s="161"/>
      <c r="I9" s="90"/>
      <c r="J9" s="124" t="s">
        <v>176</v>
      </c>
      <c r="K9" s="124"/>
      <c r="L9" s="124"/>
      <c r="M9" s="125"/>
      <c r="N9" s="127" t="s">
        <v>245</v>
      </c>
      <c r="O9" s="127"/>
      <c r="P9" s="127"/>
      <c r="Q9" s="127"/>
      <c r="R9" s="127"/>
      <c r="T9" s="56"/>
      <c r="U9" s="56"/>
    </row>
    <row r="10" spans="1:23" x14ac:dyDescent="0.2">
      <c r="B10" s="86"/>
      <c r="C10" s="86"/>
      <c r="D10" s="85"/>
      <c r="E10" s="85"/>
      <c r="F10" s="85"/>
      <c r="L10" s="89"/>
    </row>
    <row r="11" spans="1:23" s="81" customFormat="1" ht="28.5" customHeight="1" x14ac:dyDescent="0.2">
      <c r="B11" s="123" t="s">
        <v>169</v>
      </c>
      <c r="C11" s="123" t="s">
        <v>168</v>
      </c>
      <c r="D11" s="123" t="s">
        <v>167</v>
      </c>
      <c r="E11" s="123"/>
      <c r="F11" s="162" t="s">
        <v>166</v>
      </c>
      <c r="G11" s="123" t="s">
        <v>165</v>
      </c>
      <c r="H11" s="137" t="s">
        <v>164</v>
      </c>
      <c r="I11" s="138"/>
      <c r="J11" s="138"/>
      <c r="K11" s="138"/>
      <c r="L11" s="138"/>
      <c r="M11" s="138"/>
      <c r="N11" s="138"/>
      <c r="O11" s="138"/>
      <c r="P11" s="139"/>
      <c r="Q11" s="154" t="s">
        <v>163</v>
      </c>
      <c r="R11" s="154"/>
      <c r="S11" s="154"/>
      <c r="T11" s="154"/>
      <c r="U11" s="151" t="s">
        <v>162</v>
      </c>
    </row>
    <row r="12" spans="1:23" s="81" customFormat="1" ht="21.75" customHeight="1" x14ac:dyDescent="0.2">
      <c r="B12" s="123"/>
      <c r="C12" s="123"/>
      <c r="D12" s="123"/>
      <c r="E12" s="123"/>
      <c r="F12" s="163"/>
      <c r="G12" s="123"/>
      <c r="H12" s="137" t="s">
        <v>159</v>
      </c>
      <c r="I12" s="138"/>
      <c r="J12" s="138"/>
      <c r="K12" s="139"/>
      <c r="L12" s="137" t="s">
        <v>158</v>
      </c>
      <c r="M12" s="138"/>
      <c r="N12" s="138"/>
      <c r="O12" s="138"/>
      <c r="P12" s="139"/>
      <c r="Q12" s="142" t="s">
        <v>157</v>
      </c>
      <c r="R12" s="142" t="s">
        <v>156</v>
      </c>
      <c r="S12" s="142" t="s">
        <v>155</v>
      </c>
      <c r="T12" s="152" t="s">
        <v>154</v>
      </c>
      <c r="U12" s="151" t="s">
        <v>153</v>
      </c>
    </row>
    <row r="13" spans="1:23" s="81" customFormat="1" ht="63.75" x14ac:dyDescent="0.2">
      <c r="B13" s="123"/>
      <c r="C13" s="123"/>
      <c r="D13" s="83" t="s">
        <v>152</v>
      </c>
      <c r="E13" s="83" t="s">
        <v>22</v>
      </c>
      <c r="F13" s="164"/>
      <c r="G13" s="123"/>
      <c r="H13" s="83" t="s">
        <v>151</v>
      </c>
      <c r="I13" s="83" t="s">
        <v>149</v>
      </c>
      <c r="J13" s="83" t="s">
        <v>150</v>
      </c>
      <c r="K13" s="83" t="s">
        <v>149</v>
      </c>
      <c r="L13" s="83" t="s">
        <v>148</v>
      </c>
      <c r="M13" s="84" t="s">
        <v>30</v>
      </c>
      <c r="N13" s="84" t="s">
        <v>147</v>
      </c>
      <c r="O13" s="84" t="s">
        <v>146</v>
      </c>
      <c r="P13" s="83" t="s">
        <v>145</v>
      </c>
      <c r="Q13" s="143"/>
      <c r="R13" s="143"/>
      <c r="S13" s="143"/>
      <c r="T13" s="153"/>
      <c r="U13" s="151"/>
    </row>
    <row r="14" spans="1:23" s="74" customFormat="1" ht="39" customHeight="1" x14ac:dyDescent="0.2">
      <c r="B14" s="128" t="s">
        <v>208</v>
      </c>
      <c r="C14" s="155" t="s">
        <v>209</v>
      </c>
      <c r="D14" s="134" t="s">
        <v>67</v>
      </c>
      <c r="E14" s="118">
        <f>VLOOKUP(D14,Criterios!$A$20:$B$24,2,FALSE)</f>
        <v>0.6</v>
      </c>
      <c r="F14" s="155" t="s">
        <v>210</v>
      </c>
      <c r="G14" s="167" t="s">
        <v>231</v>
      </c>
      <c r="H14" s="77" t="s">
        <v>196</v>
      </c>
      <c r="I14" s="78">
        <f>VLOOKUP(H14,Criterios!$B$3:$C$6,2,FALSE)</f>
        <v>0.25</v>
      </c>
      <c r="J14" s="77" t="s">
        <v>101</v>
      </c>
      <c r="K14" s="78">
        <f>VLOOKUP(J14,Criterios!$B$7:$C$9,2,FALSE)</f>
        <v>0.15</v>
      </c>
      <c r="L14" s="77" t="s">
        <v>189</v>
      </c>
      <c r="M14" s="77" t="s">
        <v>188</v>
      </c>
      <c r="N14" s="77" t="s">
        <v>183</v>
      </c>
      <c r="O14" s="77" t="s">
        <v>185</v>
      </c>
      <c r="P14" s="77" t="s">
        <v>180</v>
      </c>
      <c r="Q14" s="76">
        <f t="shared" ref="Q14:Q43" si="0">+I14+K14</f>
        <v>0.4</v>
      </c>
      <c r="R14" s="76">
        <f>(E14-(E14*Q14))</f>
        <v>0.36</v>
      </c>
      <c r="S14" s="144">
        <f>IF(R15&gt;1%,R15,R14)</f>
        <v>0.36</v>
      </c>
      <c r="T14" s="131">
        <f>IF(S18&gt;1%,S18,(IF(S16&gt;1%,S16,S14)))</f>
        <v>0.36</v>
      </c>
      <c r="U14" s="147" t="str">
        <f>IF(T14&lt;=20%,Criterios!$A$20,IF(T14&lt;=40%,Criterios!$A$21,IF(T14&lt;=60%,Criterios!$A$22,IF(T14&lt;=80,Criterios!$A$23,Criterios!$A$24))))</f>
        <v>Baja</v>
      </c>
    </row>
    <row r="15" spans="1:23" s="74" customFormat="1" ht="39" customHeight="1" x14ac:dyDescent="0.2">
      <c r="B15" s="129"/>
      <c r="C15" s="156"/>
      <c r="D15" s="135"/>
      <c r="E15" s="119"/>
      <c r="F15" s="156"/>
      <c r="G15" s="168"/>
      <c r="H15" s="71" t="s">
        <v>191</v>
      </c>
      <c r="I15" s="72">
        <f>VLOOKUP(H15,Criterios!$B$3:$C$6,2,FALSE)</f>
        <v>0</v>
      </c>
      <c r="J15" s="71" t="s">
        <v>191</v>
      </c>
      <c r="K15" s="72">
        <f>VLOOKUP(J15,Criterios!$B$7:$C$9,2,FALSE)</f>
        <v>0</v>
      </c>
      <c r="L15" s="71"/>
      <c r="M15" s="71"/>
      <c r="N15" s="71"/>
      <c r="O15" s="71"/>
      <c r="P15" s="71"/>
      <c r="Q15" s="70">
        <f t="shared" si="0"/>
        <v>0</v>
      </c>
      <c r="R15" s="70">
        <f>(R14-(R14*Q15))</f>
        <v>0.36</v>
      </c>
      <c r="S15" s="145"/>
      <c r="T15" s="132"/>
      <c r="U15" s="148"/>
    </row>
    <row r="16" spans="1:23" s="74" customFormat="1" ht="13.5" customHeight="1" x14ac:dyDescent="0.2">
      <c r="B16" s="129"/>
      <c r="C16" s="156"/>
      <c r="D16" s="135"/>
      <c r="E16" s="119"/>
      <c r="F16" s="122" t="s">
        <v>212</v>
      </c>
      <c r="G16" s="73" t="s">
        <v>213</v>
      </c>
      <c r="H16" s="71" t="s">
        <v>191</v>
      </c>
      <c r="I16" s="72">
        <f>VLOOKUP(H16,Criterios!$B$3:$C$6,2,FALSE)</f>
        <v>0</v>
      </c>
      <c r="J16" s="71" t="s">
        <v>191</v>
      </c>
      <c r="K16" s="72">
        <f>VLOOKUP(J16,Criterios!$B$7:$C$9,2,FALSE)</f>
        <v>0</v>
      </c>
      <c r="L16" s="71"/>
      <c r="M16" s="71"/>
      <c r="N16" s="71"/>
      <c r="O16" s="71"/>
      <c r="P16" s="71"/>
      <c r="Q16" s="70">
        <f t="shared" si="0"/>
        <v>0</v>
      </c>
      <c r="R16" s="70">
        <f>IF(Q16&gt;1%,(R15-(R15*Q16)),Q16)</f>
        <v>0</v>
      </c>
      <c r="S16" s="145">
        <f>IF(R17&gt;1%,R17,R16)</f>
        <v>0</v>
      </c>
      <c r="T16" s="132"/>
      <c r="U16" s="148"/>
    </row>
    <row r="17" spans="2:21" s="74" customFormat="1" ht="13.5" customHeight="1" x14ac:dyDescent="0.2">
      <c r="B17" s="129"/>
      <c r="C17" s="156"/>
      <c r="D17" s="135"/>
      <c r="E17" s="119"/>
      <c r="F17" s="122"/>
      <c r="G17" s="73" t="s">
        <v>211</v>
      </c>
      <c r="H17" s="71" t="s">
        <v>191</v>
      </c>
      <c r="I17" s="72">
        <f>VLOOKUP(H17,Criterios!$B$3:$C$6,2,FALSE)</f>
        <v>0</v>
      </c>
      <c r="J17" s="71" t="s">
        <v>191</v>
      </c>
      <c r="K17" s="72">
        <f>VLOOKUP(J17,Criterios!$B$7:$C$9,2,FALSE)</f>
        <v>0</v>
      </c>
      <c r="L17" s="71"/>
      <c r="M17" s="71"/>
      <c r="N17" s="71"/>
      <c r="O17" s="71"/>
      <c r="P17" s="71"/>
      <c r="Q17" s="70">
        <f t="shared" si="0"/>
        <v>0</v>
      </c>
      <c r="R17" s="70">
        <f>(R16-(R16*Q17))</f>
        <v>0</v>
      </c>
      <c r="S17" s="145"/>
      <c r="T17" s="132"/>
      <c r="U17" s="148"/>
    </row>
    <row r="18" spans="2:21" s="74" customFormat="1" ht="13.5" customHeight="1" x14ac:dyDescent="0.2">
      <c r="B18" s="129"/>
      <c r="C18" s="156"/>
      <c r="D18" s="135"/>
      <c r="E18" s="119"/>
      <c r="F18" s="158" t="s">
        <v>214</v>
      </c>
      <c r="G18" s="69" t="s">
        <v>213</v>
      </c>
      <c r="H18" s="71" t="s">
        <v>191</v>
      </c>
      <c r="I18" s="68">
        <f>VLOOKUP(H18,Criterios!$B$3:$C$6,2,FALSE)</f>
        <v>0</v>
      </c>
      <c r="J18" s="71" t="s">
        <v>191</v>
      </c>
      <c r="K18" s="68">
        <f>VLOOKUP(J18,Criterios!$B$7:$C$9,2,FALSE)</f>
        <v>0</v>
      </c>
      <c r="L18" s="67"/>
      <c r="M18" s="67"/>
      <c r="N18" s="67"/>
      <c r="O18" s="67"/>
      <c r="P18" s="67"/>
      <c r="Q18" s="66">
        <f t="shared" si="0"/>
        <v>0</v>
      </c>
      <c r="R18" s="66">
        <f>IF(Q18&gt;1%,(R17-(R17*Q18)),Q18)</f>
        <v>0</v>
      </c>
      <c r="S18" s="140">
        <f>IF(R19&gt;1%,R19,R18)</f>
        <v>0</v>
      </c>
      <c r="T18" s="132"/>
      <c r="U18" s="148"/>
    </row>
    <row r="19" spans="2:21" s="74" customFormat="1" ht="13.5" customHeight="1" x14ac:dyDescent="0.2">
      <c r="B19" s="130"/>
      <c r="C19" s="157"/>
      <c r="D19" s="136"/>
      <c r="E19" s="120"/>
      <c r="F19" s="159"/>
      <c r="G19" s="65" t="s">
        <v>211</v>
      </c>
      <c r="H19" s="71" t="s">
        <v>191</v>
      </c>
      <c r="I19" s="64">
        <f>VLOOKUP(H19,Criterios!$B$3:$C$6,2,FALSE)</f>
        <v>0</v>
      </c>
      <c r="J19" s="71" t="s">
        <v>191</v>
      </c>
      <c r="K19" s="64">
        <f>VLOOKUP(J19,Criterios!$B$7:$C$9,2,FALSE)</f>
        <v>0</v>
      </c>
      <c r="L19" s="63"/>
      <c r="M19" s="63"/>
      <c r="N19" s="63"/>
      <c r="O19" s="63"/>
      <c r="P19" s="63"/>
      <c r="Q19" s="62">
        <f t="shared" si="0"/>
        <v>0</v>
      </c>
      <c r="R19" s="62">
        <f>IF(Q19&gt;1%,(R18-(R18*Q19)),Q19)</f>
        <v>0</v>
      </c>
      <c r="S19" s="141"/>
      <c r="T19" s="133"/>
      <c r="U19" s="149"/>
    </row>
    <row r="20" spans="2:21" s="74" customFormat="1" ht="39" customHeight="1" x14ac:dyDescent="0.2">
      <c r="B20" s="128" t="s">
        <v>215</v>
      </c>
      <c r="C20" s="155" t="s">
        <v>216</v>
      </c>
      <c r="D20" s="134" t="s">
        <v>67</v>
      </c>
      <c r="E20" s="118">
        <f>VLOOKUP(D20,Criterios!$A$20:$B$24,2,FALSE)</f>
        <v>0.6</v>
      </c>
      <c r="F20" s="155" t="s">
        <v>217</v>
      </c>
      <c r="G20" s="107" t="s">
        <v>230</v>
      </c>
      <c r="H20" s="77" t="s">
        <v>196</v>
      </c>
      <c r="I20" s="78">
        <f>VLOOKUP(H20,Criterios!$B$3:$C$6,2,FALSE)</f>
        <v>0.25</v>
      </c>
      <c r="J20" s="77" t="s">
        <v>101</v>
      </c>
      <c r="K20" s="78">
        <f>VLOOKUP(J20,Criterios!$B$7:$C$9,2,FALSE)</f>
        <v>0.15</v>
      </c>
      <c r="L20" s="77" t="s">
        <v>189</v>
      </c>
      <c r="M20" s="77" t="s">
        <v>188</v>
      </c>
      <c r="N20" s="77" t="s">
        <v>183</v>
      </c>
      <c r="O20" s="77" t="s">
        <v>185</v>
      </c>
      <c r="P20" s="77" t="s">
        <v>180</v>
      </c>
      <c r="Q20" s="76">
        <f t="shared" si="0"/>
        <v>0.4</v>
      </c>
      <c r="R20" s="76">
        <f>(E20-(E20*Q20))</f>
        <v>0.36</v>
      </c>
      <c r="S20" s="144">
        <f>IF(R21&gt;1%,R21,R20)</f>
        <v>0.36</v>
      </c>
      <c r="T20" s="131">
        <f>IF(S24&gt;1%,S24,(IF(S22&gt;1%,S22,S20)))</f>
        <v>0.216</v>
      </c>
      <c r="U20" s="147" t="str">
        <f>IF(T20&lt;=20%,Criterios!$A$20,IF(T20&lt;=40%,Criterios!$A$21,IF(T20&lt;=60%,Criterios!$A$22,IF(T20&lt;=80,Criterios!$A$23,Criterios!$A$24))))</f>
        <v>Baja</v>
      </c>
    </row>
    <row r="21" spans="2:21" s="74" customFormat="1" ht="15.75" customHeight="1" x14ac:dyDescent="0.2">
      <c r="B21" s="129"/>
      <c r="C21" s="156"/>
      <c r="D21" s="135"/>
      <c r="E21" s="119"/>
      <c r="F21" s="156"/>
      <c r="G21" s="65" t="s">
        <v>211</v>
      </c>
      <c r="H21" s="71" t="s">
        <v>191</v>
      </c>
      <c r="I21" s="72">
        <f>VLOOKUP(H21,Criterios!$B$3:$C$6,2,FALSE)</f>
        <v>0</v>
      </c>
      <c r="J21" s="71" t="s">
        <v>191</v>
      </c>
      <c r="K21" s="72">
        <f>VLOOKUP(J21,Criterios!$B$7:$C$9,2,FALSE)</f>
        <v>0</v>
      </c>
      <c r="L21" s="71"/>
      <c r="M21" s="71"/>
      <c r="N21" s="71"/>
      <c r="O21" s="71"/>
      <c r="P21" s="71"/>
      <c r="Q21" s="70">
        <f t="shared" si="0"/>
        <v>0</v>
      </c>
      <c r="R21" s="70">
        <f>(R20-(R20*Q21))</f>
        <v>0.36</v>
      </c>
      <c r="S21" s="145"/>
      <c r="T21" s="132"/>
      <c r="U21" s="148"/>
    </row>
    <row r="22" spans="2:21" s="74" customFormat="1" ht="39" customHeight="1" x14ac:dyDescent="0.2">
      <c r="B22" s="129"/>
      <c r="C22" s="156"/>
      <c r="D22" s="135"/>
      <c r="E22" s="119"/>
      <c r="F22" s="122" t="s">
        <v>218</v>
      </c>
      <c r="G22" s="107" t="s">
        <v>232</v>
      </c>
      <c r="H22" s="71" t="s">
        <v>196</v>
      </c>
      <c r="I22" s="72">
        <f>VLOOKUP(H22,Criterios!$B$3:$C$6,2,FALSE)</f>
        <v>0.25</v>
      </c>
      <c r="J22" s="71" t="s">
        <v>101</v>
      </c>
      <c r="K22" s="72">
        <f>VLOOKUP(J22,Criterios!$B$7:$C$9,2,FALSE)</f>
        <v>0.15</v>
      </c>
      <c r="L22" s="71" t="s">
        <v>189</v>
      </c>
      <c r="M22" s="71" t="s">
        <v>188</v>
      </c>
      <c r="N22" s="71" t="s">
        <v>183</v>
      </c>
      <c r="O22" s="71" t="s">
        <v>185</v>
      </c>
      <c r="P22" s="71" t="s">
        <v>180</v>
      </c>
      <c r="Q22" s="70">
        <f t="shared" si="0"/>
        <v>0.4</v>
      </c>
      <c r="R22" s="70">
        <f>IF(Q22&gt;1%,(R21-(R21*Q22)),Q22)</f>
        <v>0.216</v>
      </c>
      <c r="S22" s="145">
        <f>IF(R23&gt;1%,R23,R22)</f>
        <v>0.216</v>
      </c>
      <c r="T22" s="132"/>
      <c r="U22" s="148"/>
    </row>
    <row r="23" spans="2:21" s="74" customFormat="1" ht="13.5" customHeight="1" x14ac:dyDescent="0.2">
      <c r="B23" s="129"/>
      <c r="C23" s="156"/>
      <c r="D23" s="135"/>
      <c r="E23" s="119"/>
      <c r="F23" s="122"/>
      <c r="G23" s="73" t="s">
        <v>211</v>
      </c>
      <c r="H23" s="71" t="s">
        <v>191</v>
      </c>
      <c r="I23" s="72">
        <f>VLOOKUP(H23,Criterios!$B$3:$C$6,2,FALSE)</f>
        <v>0</v>
      </c>
      <c r="J23" s="71" t="s">
        <v>191</v>
      </c>
      <c r="K23" s="72">
        <f>VLOOKUP(J23,Criterios!$B$7:$C$9,2,FALSE)</f>
        <v>0</v>
      </c>
      <c r="L23" s="71"/>
      <c r="M23" s="71"/>
      <c r="N23" s="71"/>
      <c r="O23" s="71"/>
      <c r="P23" s="71"/>
      <c r="Q23" s="70">
        <f t="shared" si="0"/>
        <v>0</v>
      </c>
      <c r="R23" s="70">
        <f>(R22-(R22*Q23))</f>
        <v>0.216</v>
      </c>
      <c r="S23" s="145"/>
      <c r="T23" s="132"/>
      <c r="U23" s="148"/>
    </row>
    <row r="24" spans="2:21" s="74" customFormat="1" ht="13.5" customHeight="1" x14ac:dyDescent="0.2">
      <c r="B24" s="129"/>
      <c r="C24" s="156"/>
      <c r="D24" s="135"/>
      <c r="E24" s="119"/>
      <c r="F24" s="158" t="s">
        <v>214</v>
      </c>
      <c r="G24" s="69" t="s">
        <v>213</v>
      </c>
      <c r="H24" s="71" t="s">
        <v>191</v>
      </c>
      <c r="I24" s="68">
        <f>VLOOKUP(H24,Criterios!$B$3:$C$6,2,FALSE)</f>
        <v>0</v>
      </c>
      <c r="J24" s="71" t="s">
        <v>191</v>
      </c>
      <c r="K24" s="68">
        <f>VLOOKUP(J24,Criterios!$B$7:$C$9,2,FALSE)</f>
        <v>0</v>
      </c>
      <c r="L24" s="67"/>
      <c r="M24" s="67"/>
      <c r="N24" s="67"/>
      <c r="O24" s="67"/>
      <c r="P24" s="67"/>
      <c r="Q24" s="66">
        <f t="shared" si="0"/>
        <v>0</v>
      </c>
      <c r="R24" s="66">
        <f>IF(Q24&gt;1%,(R23-(R23*Q24)),Q24)</f>
        <v>0</v>
      </c>
      <c r="S24" s="140">
        <f>IF(R25&gt;1%,R25,R24)</f>
        <v>0</v>
      </c>
      <c r="T24" s="132"/>
      <c r="U24" s="148"/>
    </row>
    <row r="25" spans="2:21" s="74" customFormat="1" ht="13.5" customHeight="1" x14ac:dyDescent="0.2">
      <c r="B25" s="130"/>
      <c r="C25" s="157"/>
      <c r="D25" s="136"/>
      <c r="E25" s="120"/>
      <c r="F25" s="159"/>
      <c r="G25" s="65" t="s">
        <v>211</v>
      </c>
      <c r="H25" s="71" t="s">
        <v>191</v>
      </c>
      <c r="I25" s="64">
        <f>VLOOKUP(H25,Criterios!$B$3:$C$6,2,FALSE)</f>
        <v>0</v>
      </c>
      <c r="J25" s="71" t="s">
        <v>191</v>
      </c>
      <c r="K25" s="64">
        <f>VLOOKUP(J25,Criterios!$B$7:$C$9,2,FALSE)</f>
        <v>0</v>
      </c>
      <c r="L25" s="63"/>
      <c r="M25" s="63"/>
      <c r="N25" s="63"/>
      <c r="O25" s="63"/>
      <c r="P25" s="63"/>
      <c r="Q25" s="62">
        <f t="shared" si="0"/>
        <v>0</v>
      </c>
      <c r="R25" s="62">
        <f>IF(Q25&gt;1%,(R24-(R24*Q25)),Q25)</f>
        <v>0</v>
      </c>
      <c r="S25" s="141"/>
      <c r="T25" s="133"/>
      <c r="U25" s="149"/>
    </row>
    <row r="26" spans="2:21" s="74" customFormat="1" ht="14.25" x14ac:dyDescent="0.2">
      <c r="B26" s="128"/>
      <c r="C26" s="128"/>
      <c r="D26" s="134"/>
      <c r="E26" s="118" t="e">
        <f>VLOOKUP(D26,Criterios!$A$20:$B$24,2,FALSE)</f>
        <v>#N/A</v>
      </c>
      <c r="F26" s="121" t="s">
        <v>144</v>
      </c>
      <c r="G26" s="79" t="s">
        <v>141</v>
      </c>
      <c r="H26" s="77"/>
      <c r="I26" s="78" t="e">
        <f>VLOOKUP(H26,Criterios!$B$3:$C$6,2,FALSE)</f>
        <v>#N/A</v>
      </c>
      <c r="J26" s="77"/>
      <c r="K26" s="78" t="e">
        <f>VLOOKUP(J26,Criterios!$B$7:$C$9,2,FALSE)</f>
        <v>#N/A</v>
      </c>
      <c r="L26" s="77"/>
      <c r="M26" s="77"/>
      <c r="N26" s="77"/>
      <c r="O26" s="77"/>
      <c r="P26" s="77"/>
      <c r="Q26" s="76" t="e">
        <f t="shared" si="0"/>
        <v>#N/A</v>
      </c>
      <c r="R26" s="76" t="e">
        <f>(E26-(E26*Q26))</f>
        <v>#N/A</v>
      </c>
      <c r="S26" s="144" t="e">
        <f>IF(R27&gt;1%,R27,R26)</f>
        <v>#N/A</v>
      </c>
      <c r="T26" s="131" t="e">
        <f>IF(S30&gt;1%,S30,(IF(S28&gt;1%,S28,S26)))</f>
        <v>#N/A</v>
      </c>
      <c r="U26" s="147" t="e">
        <f>IF(T26&lt;=20%,Criterios!$A$20,IF(T26&lt;=40%,Criterios!$A$21,IF(T26&lt;=60%,Criterios!$A$22,IF(T26&lt;=80,Criterios!$A$23,Criterios!$A$24))))</f>
        <v>#N/A</v>
      </c>
    </row>
    <row r="27" spans="2:21" s="74" customFormat="1" ht="14.25" x14ac:dyDescent="0.2">
      <c r="B27" s="129"/>
      <c r="C27" s="129"/>
      <c r="D27" s="135"/>
      <c r="E27" s="119"/>
      <c r="F27" s="122"/>
      <c r="G27" s="73" t="s">
        <v>140</v>
      </c>
      <c r="H27" s="71"/>
      <c r="I27" s="72" t="e">
        <f>VLOOKUP(H27,Criterios!$B$3:$C$6,2,FALSE)</f>
        <v>#N/A</v>
      </c>
      <c r="J27" s="71"/>
      <c r="K27" s="72" t="e">
        <f>VLOOKUP(J27,Criterios!$B$7:$C$9,2,FALSE)</f>
        <v>#N/A</v>
      </c>
      <c r="L27" s="71"/>
      <c r="M27" s="71"/>
      <c r="N27" s="71"/>
      <c r="O27" s="71"/>
      <c r="P27" s="71"/>
      <c r="Q27" s="70" t="e">
        <f t="shared" si="0"/>
        <v>#N/A</v>
      </c>
      <c r="R27" s="70" t="e">
        <f>(R26-(R26*Q27))</f>
        <v>#N/A</v>
      </c>
      <c r="S27" s="145"/>
      <c r="T27" s="132"/>
      <c r="U27" s="148"/>
    </row>
    <row r="28" spans="2:21" s="74" customFormat="1" ht="14.25" x14ac:dyDescent="0.2">
      <c r="B28" s="129"/>
      <c r="C28" s="129"/>
      <c r="D28" s="135"/>
      <c r="E28" s="119"/>
      <c r="F28" s="122" t="s">
        <v>143</v>
      </c>
      <c r="G28" s="73" t="s">
        <v>141</v>
      </c>
      <c r="H28" s="71"/>
      <c r="I28" s="72" t="e">
        <f>VLOOKUP(H28,Criterios!$B$3:$C$6,2,FALSE)</f>
        <v>#N/A</v>
      </c>
      <c r="J28" s="71"/>
      <c r="K28" s="72" t="e">
        <f>VLOOKUP(J28,Criterios!$B$7:$C$9,2,FALSE)</f>
        <v>#N/A</v>
      </c>
      <c r="L28" s="71"/>
      <c r="M28" s="71"/>
      <c r="N28" s="71"/>
      <c r="O28" s="71"/>
      <c r="P28" s="71"/>
      <c r="Q28" s="70" t="e">
        <f t="shared" si="0"/>
        <v>#N/A</v>
      </c>
      <c r="R28" s="70" t="e">
        <f>IF(Q28&gt;1%,(R27-(R27*Q28)),Q28)</f>
        <v>#N/A</v>
      </c>
      <c r="S28" s="145" t="e">
        <f>IF(R29&gt;1%,R29,R28)</f>
        <v>#N/A</v>
      </c>
      <c r="T28" s="132"/>
      <c r="U28" s="148"/>
    </row>
    <row r="29" spans="2:21" s="74" customFormat="1" ht="14.25" x14ac:dyDescent="0.2">
      <c r="B29" s="129"/>
      <c r="C29" s="129"/>
      <c r="D29" s="135"/>
      <c r="E29" s="119"/>
      <c r="F29" s="122"/>
      <c r="G29" s="73" t="s">
        <v>140</v>
      </c>
      <c r="H29" s="71"/>
      <c r="I29" s="72" t="e">
        <f>VLOOKUP(H29,Criterios!$B$3:$C$6,2,FALSE)</f>
        <v>#N/A</v>
      </c>
      <c r="J29" s="71"/>
      <c r="K29" s="72" t="e">
        <f>VLOOKUP(J29,Criterios!$B$7:$C$9,2,FALSE)</f>
        <v>#N/A</v>
      </c>
      <c r="L29" s="71"/>
      <c r="M29" s="71"/>
      <c r="N29" s="71"/>
      <c r="O29" s="71"/>
      <c r="P29" s="71"/>
      <c r="Q29" s="70" t="e">
        <f t="shared" si="0"/>
        <v>#N/A</v>
      </c>
      <c r="R29" s="70" t="e">
        <f>(R28-(R28*Q29))</f>
        <v>#N/A</v>
      </c>
      <c r="S29" s="145"/>
      <c r="T29" s="132"/>
      <c r="U29" s="148"/>
    </row>
    <row r="30" spans="2:21" s="74" customFormat="1" ht="14.25" x14ac:dyDescent="0.2">
      <c r="B30" s="129"/>
      <c r="C30" s="129"/>
      <c r="D30" s="135"/>
      <c r="E30" s="119"/>
      <c r="F30" s="158" t="s">
        <v>142</v>
      </c>
      <c r="G30" s="69" t="s">
        <v>141</v>
      </c>
      <c r="H30" s="67"/>
      <c r="I30" s="68" t="e">
        <f>VLOOKUP(H30,Criterios!$B$3:$C$6,2,FALSE)</f>
        <v>#N/A</v>
      </c>
      <c r="J30" s="67"/>
      <c r="K30" s="68" t="e">
        <f>VLOOKUP(J30,Criterios!$B$7:$C$9,2,FALSE)</f>
        <v>#N/A</v>
      </c>
      <c r="L30" s="67"/>
      <c r="M30" s="67"/>
      <c r="N30" s="67"/>
      <c r="O30" s="67"/>
      <c r="P30" s="67"/>
      <c r="Q30" s="66" t="e">
        <f t="shared" si="0"/>
        <v>#N/A</v>
      </c>
      <c r="R30" s="66" t="e">
        <f>IF(Q30&gt;1%,(R29-(R29*Q30)),Q30)</f>
        <v>#N/A</v>
      </c>
      <c r="S30" s="140" t="e">
        <f>IF(R31&gt;1%,R31,R30)</f>
        <v>#N/A</v>
      </c>
      <c r="T30" s="132"/>
      <c r="U30" s="148"/>
    </row>
    <row r="31" spans="2:21" s="74" customFormat="1" ht="14.25" x14ac:dyDescent="0.2">
      <c r="B31" s="130"/>
      <c r="C31" s="130"/>
      <c r="D31" s="136"/>
      <c r="E31" s="120"/>
      <c r="F31" s="159"/>
      <c r="G31" s="65" t="s">
        <v>140</v>
      </c>
      <c r="H31" s="63"/>
      <c r="I31" s="64" t="e">
        <f>VLOOKUP(H31,Criterios!$B$3:$C$6,2,FALSE)</f>
        <v>#N/A</v>
      </c>
      <c r="J31" s="63"/>
      <c r="K31" s="64" t="e">
        <f>VLOOKUP(J31,Criterios!$B$7:$C$9,2,FALSE)</f>
        <v>#N/A</v>
      </c>
      <c r="L31" s="63"/>
      <c r="M31" s="63"/>
      <c r="N31" s="63"/>
      <c r="O31" s="63"/>
      <c r="P31" s="63"/>
      <c r="Q31" s="62" t="e">
        <f t="shared" si="0"/>
        <v>#N/A</v>
      </c>
      <c r="R31" s="62" t="e">
        <f>IF(Q31&gt;1%,(R30-(R30*Q31)),Q31)</f>
        <v>#N/A</v>
      </c>
      <c r="S31" s="141"/>
      <c r="T31" s="133"/>
      <c r="U31" s="149"/>
    </row>
    <row r="32" spans="2:21" s="74" customFormat="1" ht="14.25" x14ac:dyDescent="0.2">
      <c r="B32" s="128"/>
      <c r="C32" s="128"/>
      <c r="D32" s="134"/>
      <c r="E32" s="118" t="e">
        <f>VLOOKUP(D32,Criterios!$A$20:$B$24,2,FALSE)</f>
        <v>#N/A</v>
      </c>
      <c r="F32" s="121" t="s">
        <v>144</v>
      </c>
      <c r="G32" s="79" t="s">
        <v>141</v>
      </c>
      <c r="H32" s="77"/>
      <c r="I32" s="78" t="e">
        <f>VLOOKUP(H32,Criterios!$B$3:$C$6,2,FALSE)</f>
        <v>#N/A</v>
      </c>
      <c r="J32" s="77"/>
      <c r="K32" s="78" t="e">
        <f>VLOOKUP(J32,Criterios!$B$7:$C$9,2,FALSE)</f>
        <v>#N/A</v>
      </c>
      <c r="L32" s="77"/>
      <c r="M32" s="77"/>
      <c r="N32" s="77"/>
      <c r="O32" s="77"/>
      <c r="P32" s="77"/>
      <c r="Q32" s="76" t="e">
        <f t="shared" si="0"/>
        <v>#N/A</v>
      </c>
      <c r="R32" s="76" t="e">
        <f>(E32-(E32*Q32))</f>
        <v>#N/A</v>
      </c>
      <c r="S32" s="144" t="e">
        <f>IF(R33&gt;1%,R33,R32)</f>
        <v>#N/A</v>
      </c>
      <c r="T32" s="131" t="e">
        <f>IF(S36&gt;1%,S36,(IF(S34&gt;1%,S34,S32)))</f>
        <v>#N/A</v>
      </c>
      <c r="U32" s="147" t="e">
        <f>IF(T32&lt;=20%,Criterios!$A$20,IF(T32&lt;=40%,Criterios!$A$21,IF(T32&lt;=60%,Criterios!$A$22,IF(T32&lt;=80,Criterios!$A$23,Criterios!$A$24))))</f>
        <v>#N/A</v>
      </c>
    </row>
    <row r="33" spans="1:23" s="74" customFormat="1" ht="14.25" x14ac:dyDescent="0.2">
      <c r="B33" s="129"/>
      <c r="C33" s="129"/>
      <c r="D33" s="135"/>
      <c r="E33" s="119"/>
      <c r="F33" s="122"/>
      <c r="G33" s="73" t="s">
        <v>140</v>
      </c>
      <c r="H33" s="71"/>
      <c r="I33" s="72" t="e">
        <f>VLOOKUP(H33,Criterios!$B$3:$C$6,2,FALSE)</f>
        <v>#N/A</v>
      </c>
      <c r="J33" s="71"/>
      <c r="K33" s="72" t="e">
        <f>VLOOKUP(J33,Criterios!$B$7:$C$9,2,FALSE)</f>
        <v>#N/A</v>
      </c>
      <c r="L33" s="71"/>
      <c r="M33" s="71"/>
      <c r="N33" s="71"/>
      <c r="O33" s="71"/>
      <c r="P33" s="71"/>
      <c r="Q33" s="70" t="e">
        <f t="shared" si="0"/>
        <v>#N/A</v>
      </c>
      <c r="R33" s="70" t="e">
        <f>(R32-(R32*Q33))</f>
        <v>#N/A</v>
      </c>
      <c r="S33" s="145"/>
      <c r="T33" s="132"/>
      <c r="U33" s="148"/>
    </row>
    <row r="34" spans="1:23" s="74" customFormat="1" ht="14.25" x14ac:dyDescent="0.2">
      <c r="B34" s="129"/>
      <c r="C34" s="129"/>
      <c r="D34" s="135"/>
      <c r="E34" s="119"/>
      <c r="F34" s="122" t="s">
        <v>143</v>
      </c>
      <c r="G34" s="73" t="s">
        <v>141</v>
      </c>
      <c r="H34" s="71"/>
      <c r="I34" s="72" t="e">
        <f>VLOOKUP(H34,Criterios!$B$3:$C$6,2,FALSE)</f>
        <v>#N/A</v>
      </c>
      <c r="J34" s="71"/>
      <c r="K34" s="72" t="e">
        <f>VLOOKUP(J34,Criterios!$B$7:$C$9,2,FALSE)</f>
        <v>#N/A</v>
      </c>
      <c r="L34" s="71"/>
      <c r="M34" s="71"/>
      <c r="N34" s="71"/>
      <c r="O34" s="71"/>
      <c r="P34" s="71"/>
      <c r="Q34" s="70" t="e">
        <f t="shared" si="0"/>
        <v>#N/A</v>
      </c>
      <c r="R34" s="70" t="e">
        <f>IF(Q34&gt;1%,(R33-(R33*Q34)),Q34)</f>
        <v>#N/A</v>
      </c>
      <c r="S34" s="145" t="e">
        <f>IF(R35&gt;1%,R35,R34)</f>
        <v>#N/A</v>
      </c>
      <c r="T34" s="132"/>
      <c r="U34" s="148"/>
    </row>
    <row r="35" spans="1:23" s="74" customFormat="1" ht="14.25" x14ac:dyDescent="0.2">
      <c r="B35" s="129"/>
      <c r="C35" s="129"/>
      <c r="D35" s="135"/>
      <c r="E35" s="119"/>
      <c r="F35" s="122"/>
      <c r="G35" s="73" t="s">
        <v>140</v>
      </c>
      <c r="H35" s="71"/>
      <c r="I35" s="72" t="e">
        <f>VLOOKUP(H35,Criterios!$B$3:$C$6,2,FALSE)</f>
        <v>#N/A</v>
      </c>
      <c r="J35" s="71"/>
      <c r="K35" s="72" t="e">
        <f>VLOOKUP(J35,Criterios!$B$7:$C$9,2,FALSE)</f>
        <v>#N/A</v>
      </c>
      <c r="L35" s="71"/>
      <c r="M35" s="71"/>
      <c r="N35" s="71"/>
      <c r="O35" s="71"/>
      <c r="P35" s="71"/>
      <c r="Q35" s="70" t="e">
        <f t="shared" si="0"/>
        <v>#N/A</v>
      </c>
      <c r="R35" s="70" t="e">
        <f>(R34-(R34*Q35))</f>
        <v>#N/A</v>
      </c>
      <c r="S35" s="145"/>
      <c r="T35" s="132"/>
      <c r="U35" s="148"/>
    </row>
    <row r="36" spans="1:23" s="74" customFormat="1" ht="14.25" x14ac:dyDescent="0.2">
      <c r="B36" s="129"/>
      <c r="C36" s="129"/>
      <c r="D36" s="135"/>
      <c r="E36" s="119"/>
      <c r="F36" s="158" t="s">
        <v>142</v>
      </c>
      <c r="G36" s="69" t="s">
        <v>141</v>
      </c>
      <c r="H36" s="67"/>
      <c r="I36" s="68" t="e">
        <f>VLOOKUP(H36,Criterios!$B$3:$C$6,2,FALSE)</f>
        <v>#N/A</v>
      </c>
      <c r="J36" s="67"/>
      <c r="K36" s="68" t="e">
        <f>VLOOKUP(J36,Criterios!$B$7:$C$9,2,FALSE)</f>
        <v>#N/A</v>
      </c>
      <c r="L36" s="67"/>
      <c r="M36" s="67"/>
      <c r="N36" s="67"/>
      <c r="O36" s="67"/>
      <c r="P36" s="67"/>
      <c r="Q36" s="66" t="e">
        <f t="shared" si="0"/>
        <v>#N/A</v>
      </c>
      <c r="R36" s="66" t="e">
        <f>IF(Q36&gt;1%,(R35-(R35*Q36)),Q36)</f>
        <v>#N/A</v>
      </c>
      <c r="S36" s="140" t="e">
        <f>IF(R37&gt;1%,R37,R36)</f>
        <v>#N/A</v>
      </c>
      <c r="T36" s="132"/>
      <c r="U36" s="148"/>
    </row>
    <row r="37" spans="1:23" s="74" customFormat="1" ht="14.25" x14ac:dyDescent="0.2">
      <c r="B37" s="130"/>
      <c r="C37" s="130"/>
      <c r="D37" s="136"/>
      <c r="E37" s="120"/>
      <c r="F37" s="159"/>
      <c r="G37" s="65" t="s">
        <v>140</v>
      </c>
      <c r="H37" s="63"/>
      <c r="I37" s="64" t="e">
        <f>VLOOKUP(H37,Criterios!$B$3:$C$6,2,FALSE)</f>
        <v>#N/A</v>
      </c>
      <c r="J37" s="63"/>
      <c r="K37" s="64" t="e">
        <f>VLOOKUP(J37,Criterios!$B$7:$C$9,2,FALSE)</f>
        <v>#N/A</v>
      </c>
      <c r="L37" s="63"/>
      <c r="M37" s="63"/>
      <c r="N37" s="63"/>
      <c r="O37" s="63"/>
      <c r="P37" s="63"/>
      <c r="Q37" s="62" t="e">
        <f t="shared" si="0"/>
        <v>#N/A</v>
      </c>
      <c r="R37" s="62" t="e">
        <f>IF(Q37&gt;1%,(R36-(R36*Q37)),Q37)</f>
        <v>#N/A</v>
      </c>
      <c r="S37" s="141"/>
      <c r="T37" s="133"/>
      <c r="U37" s="149"/>
    </row>
    <row r="38" spans="1:23" s="74" customFormat="1" ht="14.25" x14ac:dyDescent="0.2">
      <c r="B38" s="128"/>
      <c r="C38" s="128"/>
      <c r="D38" s="134"/>
      <c r="E38" s="118" t="e">
        <f>VLOOKUP(D38,Criterios!$A$20:$B$24,2,FALSE)</f>
        <v>#N/A</v>
      </c>
      <c r="F38" s="121" t="s">
        <v>144</v>
      </c>
      <c r="G38" s="79" t="s">
        <v>141</v>
      </c>
      <c r="H38" s="77"/>
      <c r="I38" s="78" t="e">
        <f>VLOOKUP(H38,Criterios!$B$3:$C$6,2,FALSE)</f>
        <v>#N/A</v>
      </c>
      <c r="J38" s="77"/>
      <c r="K38" s="78" t="e">
        <f>VLOOKUP(J38,Criterios!$B$7:$C$9,2,FALSE)</f>
        <v>#N/A</v>
      </c>
      <c r="L38" s="77"/>
      <c r="M38" s="77"/>
      <c r="N38" s="77"/>
      <c r="O38" s="77"/>
      <c r="P38" s="77"/>
      <c r="Q38" s="76" t="e">
        <f t="shared" si="0"/>
        <v>#N/A</v>
      </c>
      <c r="R38" s="76" t="e">
        <f>(E38-(E38*Q38))</f>
        <v>#N/A</v>
      </c>
      <c r="S38" s="144" t="e">
        <f>IF(R39&gt;1%,R39,R38)</f>
        <v>#N/A</v>
      </c>
      <c r="T38" s="131" t="e">
        <f>IF(S42&gt;1%,S42,(IF(S40&gt;1%,S40,S38)))</f>
        <v>#N/A</v>
      </c>
      <c r="U38" s="147" t="e">
        <f>IF(T38&lt;=20%,Criterios!$A$20,IF(T38&lt;=40%,Criterios!$A$21,IF(T38&lt;=60%,Criterios!$A$22,IF(T38&lt;=80,Criterios!$A$23,Criterios!$A$24))))</f>
        <v>#N/A</v>
      </c>
    </row>
    <row r="39" spans="1:23" s="74" customFormat="1" ht="14.25" x14ac:dyDescent="0.2">
      <c r="B39" s="129"/>
      <c r="C39" s="129"/>
      <c r="D39" s="135"/>
      <c r="E39" s="119"/>
      <c r="F39" s="122"/>
      <c r="G39" s="73" t="s">
        <v>140</v>
      </c>
      <c r="H39" s="71"/>
      <c r="I39" s="72" t="e">
        <f>VLOOKUP(H39,Criterios!$B$3:$C$6,2,FALSE)</f>
        <v>#N/A</v>
      </c>
      <c r="J39" s="71"/>
      <c r="K39" s="72" t="e">
        <f>VLOOKUP(J39,Criterios!$B$7:$C$9,2,FALSE)</f>
        <v>#N/A</v>
      </c>
      <c r="L39" s="71"/>
      <c r="M39" s="71"/>
      <c r="N39" s="71"/>
      <c r="O39" s="71"/>
      <c r="P39" s="71"/>
      <c r="Q39" s="70" t="e">
        <f t="shared" si="0"/>
        <v>#N/A</v>
      </c>
      <c r="R39" s="70" t="e">
        <f>(R38-(R38*Q39))</f>
        <v>#N/A</v>
      </c>
      <c r="S39" s="145"/>
      <c r="T39" s="132"/>
      <c r="U39" s="148"/>
    </row>
    <row r="40" spans="1:23" s="74" customFormat="1" ht="14.25" x14ac:dyDescent="0.2">
      <c r="B40" s="129"/>
      <c r="C40" s="129"/>
      <c r="D40" s="135"/>
      <c r="E40" s="119"/>
      <c r="F40" s="122" t="s">
        <v>143</v>
      </c>
      <c r="G40" s="73" t="s">
        <v>141</v>
      </c>
      <c r="H40" s="71"/>
      <c r="I40" s="72" t="e">
        <f>VLOOKUP(H40,Criterios!$B$3:$C$6,2,FALSE)</f>
        <v>#N/A</v>
      </c>
      <c r="J40" s="71"/>
      <c r="K40" s="72" t="e">
        <f>VLOOKUP(J40,Criterios!$B$7:$C$9,2,FALSE)</f>
        <v>#N/A</v>
      </c>
      <c r="L40" s="71"/>
      <c r="M40" s="71"/>
      <c r="N40" s="71"/>
      <c r="O40" s="71"/>
      <c r="P40" s="71"/>
      <c r="Q40" s="70" t="e">
        <f t="shared" si="0"/>
        <v>#N/A</v>
      </c>
      <c r="R40" s="70" t="e">
        <f>IF(Q40&gt;1%,(R39-(R39*Q40)),Q40)</f>
        <v>#N/A</v>
      </c>
      <c r="S40" s="145" t="e">
        <f>IF(R41&gt;1%,R41,R40)</f>
        <v>#N/A</v>
      </c>
      <c r="T40" s="132"/>
      <c r="U40" s="148"/>
    </row>
    <row r="41" spans="1:23" s="74" customFormat="1" ht="14.25" x14ac:dyDescent="0.2">
      <c r="B41" s="129"/>
      <c r="C41" s="129"/>
      <c r="D41" s="135"/>
      <c r="E41" s="119"/>
      <c r="F41" s="122"/>
      <c r="G41" s="73" t="s">
        <v>140</v>
      </c>
      <c r="H41" s="71"/>
      <c r="I41" s="72" t="e">
        <f>VLOOKUP(H41,Criterios!$B$3:$C$6,2,FALSE)</f>
        <v>#N/A</v>
      </c>
      <c r="J41" s="71"/>
      <c r="K41" s="72" t="e">
        <f>VLOOKUP(J41,Criterios!$B$7:$C$9,2,FALSE)</f>
        <v>#N/A</v>
      </c>
      <c r="L41" s="71"/>
      <c r="M41" s="71"/>
      <c r="N41" s="71"/>
      <c r="O41" s="71"/>
      <c r="P41" s="71"/>
      <c r="Q41" s="70" t="e">
        <f t="shared" si="0"/>
        <v>#N/A</v>
      </c>
      <c r="R41" s="70" t="e">
        <f>(R40-(R40*Q41))</f>
        <v>#N/A</v>
      </c>
      <c r="S41" s="145"/>
      <c r="T41" s="132"/>
      <c r="U41" s="148"/>
    </row>
    <row r="42" spans="1:23" s="74" customFormat="1" ht="14.25" x14ac:dyDescent="0.2">
      <c r="B42" s="129"/>
      <c r="C42" s="129"/>
      <c r="D42" s="135"/>
      <c r="E42" s="119"/>
      <c r="F42" s="158" t="s">
        <v>142</v>
      </c>
      <c r="G42" s="69" t="s">
        <v>141</v>
      </c>
      <c r="H42" s="67"/>
      <c r="I42" s="68" t="e">
        <f>VLOOKUP(H42,Criterios!$B$3:$C$6,2,FALSE)</f>
        <v>#N/A</v>
      </c>
      <c r="J42" s="67"/>
      <c r="K42" s="68" t="e">
        <f>VLOOKUP(J42,Criterios!$B$7:$C$9,2,FALSE)</f>
        <v>#N/A</v>
      </c>
      <c r="L42" s="67"/>
      <c r="M42" s="67"/>
      <c r="N42" s="67"/>
      <c r="O42" s="67"/>
      <c r="P42" s="67"/>
      <c r="Q42" s="66" t="e">
        <f t="shared" si="0"/>
        <v>#N/A</v>
      </c>
      <c r="R42" s="66" t="e">
        <f>IF(Q42&gt;1%,(R41-(R41*Q42)),Q42)</f>
        <v>#N/A</v>
      </c>
      <c r="S42" s="140" t="e">
        <f>IF(R43&gt;1%,R43,R42)</f>
        <v>#N/A</v>
      </c>
      <c r="T42" s="132"/>
      <c r="U42" s="148"/>
    </row>
    <row r="43" spans="1:23" s="74" customFormat="1" ht="14.25" x14ac:dyDescent="0.2">
      <c r="B43" s="130"/>
      <c r="C43" s="130"/>
      <c r="D43" s="136"/>
      <c r="E43" s="120"/>
      <c r="F43" s="159"/>
      <c r="G43" s="65" t="s">
        <v>140</v>
      </c>
      <c r="H43" s="63"/>
      <c r="I43" s="64" t="e">
        <f>VLOOKUP(H43,Criterios!$B$3:$C$6,2,FALSE)</f>
        <v>#N/A</v>
      </c>
      <c r="J43" s="63"/>
      <c r="K43" s="64" t="e">
        <f>VLOOKUP(J43,Criterios!$B$7:$C$9,2,FALSE)</f>
        <v>#N/A</v>
      </c>
      <c r="L43" s="63"/>
      <c r="M43" s="63"/>
      <c r="N43" s="63"/>
      <c r="O43" s="63"/>
      <c r="P43" s="63"/>
      <c r="Q43" s="62" t="e">
        <f t="shared" si="0"/>
        <v>#N/A</v>
      </c>
      <c r="R43" s="62" t="e">
        <f>IF(Q43&gt;1%,(R42-(R42*Q43)),Q43)</f>
        <v>#N/A</v>
      </c>
      <c r="S43" s="141"/>
      <c r="T43" s="133"/>
      <c r="U43" s="149"/>
    </row>
    <row r="44" spans="1:23" ht="15" x14ac:dyDescent="0.2">
      <c r="A44" s="60"/>
      <c r="B44" s="59"/>
      <c r="C44" s="59"/>
      <c r="D44" s="59"/>
      <c r="E44" s="59"/>
      <c r="F44" s="59"/>
      <c r="G44" s="59"/>
      <c r="J44" s="56"/>
      <c r="K44" s="56"/>
      <c r="L44" s="56"/>
      <c r="M44" s="56"/>
      <c r="N44" s="56"/>
      <c r="O44" s="56"/>
      <c r="P44" s="56"/>
      <c r="Q44" s="56"/>
      <c r="R44" s="56"/>
      <c r="S44" s="56"/>
      <c r="T44" s="56"/>
      <c r="U44" s="56"/>
    </row>
    <row r="45" spans="1:23" ht="4.5" customHeight="1" x14ac:dyDescent="0.2">
      <c r="A45" s="60"/>
      <c r="B45" s="87"/>
      <c r="C45" s="87"/>
      <c r="D45" s="56"/>
      <c r="E45" s="56"/>
      <c r="F45" s="56"/>
      <c r="G45" s="59"/>
      <c r="H45" s="87"/>
      <c r="I45" s="87"/>
      <c r="J45" s="87"/>
      <c r="K45" s="87"/>
      <c r="L45" s="87"/>
      <c r="M45" s="56"/>
      <c r="N45" s="56"/>
      <c r="O45" s="56"/>
      <c r="P45" s="56"/>
      <c r="Q45" s="56"/>
      <c r="R45" s="56"/>
      <c r="S45" s="56"/>
      <c r="T45" s="56"/>
      <c r="U45" s="56"/>
    </row>
    <row r="46" spans="1:23" ht="6.75" customHeight="1" x14ac:dyDescent="0.2">
      <c r="A46" s="60"/>
      <c r="B46" s="59"/>
      <c r="C46" s="59"/>
      <c r="D46" s="59"/>
      <c r="E46" s="59"/>
      <c r="F46" s="59"/>
      <c r="G46" s="59"/>
      <c r="J46" s="56"/>
      <c r="K46" s="56"/>
      <c r="L46" s="56"/>
      <c r="M46" s="56"/>
      <c r="N46" s="56"/>
      <c r="O46" s="56"/>
      <c r="P46" s="56"/>
      <c r="Q46" s="56"/>
      <c r="R46" s="56"/>
      <c r="S46" s="56"/>
      <c r="T46" s="56"/>
      <c r="U46" s="56"/>
    </row>
    <row r="47" spans="1:23" ht="16.5" customHeight="1" x14ac:dyDescent="0.2">
      <c r="A47" s="60"/>
      <c r="B47" s="146" t="s">
        <v>175</v>
      </c>
      <c r="C47" s="146"/>
      <c r="D47" s="146"/>
      <c r="E47" s="146"/>
      <c r="F47" s="146"/>
      <c r="G47" s="146"/>
      <c r="H47" s="146"/>
      <c r="I47" s="146"/>
      <c r="J47" s="146"/>
      <c r="K47" s="146"/>
      <c r="L47" s="146"/>
      <c r="M47" s="146"/>
      <c r="N47" s="146"/>
      <c r="O47" s="146"/>
      <c r="P47" s="146"/>
      <c r="Q47" s="146"/>
      <c r="R47" s="146"/>
      <c r="S47" s="146"/>
      <c r="T47" s="146"/>
      <c r="U47" s="146"/>
      <c r="V47" s="146"/>
      <c r="W47" s="146"/>
    </row>
    <row r="48" spans="1:23" ht="15" x14ac:dyDescent="0.2">
      <c r="A48" s="60"/>
      <c r="B48" s="86"/>
      <c r="C48" s="86"/>
      <c r="D48" s="85"/>
      <c r="E48" s="85"/>
      <c r="F48" s="85"/>
      <c r="H48" s="87"/>
      <c r="I48" s="87"/>
      <c r="J48" s="87"/>
      <c r="K48" s="87"/>
      <c r="L48" s="87"/>
    </row>
    <row r="49" spans="1:23" ht="15" customHeight="1" x14ac:dyDescent="0.2">
      <c r="A49" s="60"/>
      <c r="B49" s="124" t="s">
        <v>172</v>
      </c>
      <c r="C49" s="125"/>
      <c r="D49" s="126">
        <v>46122</v>
      </c>
      <c r="E49" s="127"/>
      <c r="F49" s="87" t="s">
        <v>171</v>
      </c>
      <c r="G49" s="160" t="s">
        <v>219</v>
      </c>
      <c r="H49" s="161"/>
      <c r="I49" s="166" t="s">
        <v>174</v>
      </c>
      <c r="J49" s="124"/>
      <c r="K49" s="124"/>
      <c r="L49" s="124"/>
      <c r="M49" s="125"/>
      <c r="N49" s="127" t="s">
        <v>246</v>
      </c>
      <c r="O49" s="127"/>
      <c r="P49" s="127"/>
      <c r="Q49" s="127"/>
      <c r="R49" s="127"/>
      <c r="T49" s="56"/>
      <c r="U49" s="56"/>
    </row>
    <row r="50" spans="1:23" ht="15" x14ac:dyDescent="0.2">
      <c r="A50" s="60"/>
      <c r="B50" s="86"/>
      <c r="C50" s="86"/>
      <c r="D50" s="85"/>
      <c r="E50" s="85"/>
      <c r="F50" s="85"/>
      <c r="H50" s="165"/>
      <c r="I50" s="165"/>
      <c r="J50" s="165"/>
      <c r="K50" s="165"/>
      <c r="L50" s="165"/>
    </row>
    <row r="51" spans="1:23" s="81" customFormat="1" ht="28.5" customHeight="1" x14ac:dyDescent="0.25">
      <c r="B51" s="123" t="s">
        <v>169</v>
      </c>
      <c r="C51" s="123" t="s">
        <v>168</v>
      </c>
      <c r="D51" s="123" t="s">
        <v>167</v>
      </c>
      <c r="E51" s="123"/>
      <c r="F51" s="162" t="s">
        <v>166</v>
      </c>
      <c r="G51" s="123" t="s">
        <v>165</v>
      </c>
      <c r="H51" s="137" t="s">
        <v>164</v>
      </c>
      <c r="I51" s="138"/>
      <c r="J51" s="138"/>
      <c r="K51" s="138"/>
      <c r="L51" s="138"/>
      <c r="M51" s="138"/>
      <c r="N51" s="138"/>
      <c r="O51" s="138"/>
      <c r="P51" s="139"/>
      <c r="Q51" s="154" t="s">
        <v>163</v>
      </c>
      <c r="R51" s="154"/>
      <c r="S51" s="154"/>
      <c r="T51" s="154"/>
      <c r="U51" s="151" t="s">
        <v>162</v>
      </c>
      <c r="V51" s="150" t="s">
        <v>161</v>
      </c>
      <c r="W51" s="88"/>
    </row>
    <row r="52" spans="1:23" s="81" customFormat="1" ht="21.75" customHeight="1" x14ac:dyDescent="0.25">
      <c r="B52" s="123"/>
      <c r="C52" s="123"/>
      <c r="D52" s="123"/>
      <c r="E52" s="123"/>
      <c r="F52" s="163"/>
      <c r="G52" s="123"/>
      <c r="H52" s="137" t="s">
        <v>159</v>
      </c>
      <c r="I52" s="138"/>
      <c r="J52" s="138"/>
      <c r="K52" s="139"/>
      <c r="L52" s="137" t="s">
        <v>158</v>
      </c>
      <c r="M52" s="138"/>
      <c r="N52" s="138"/>
      <c r="O52" s="138"/>
      <c r="P52" s="139"/>
      <c r="Q52" s="142" t="s">
        <v>157</v>
      </c>
      <c r="R52" s="142" t="s">
        <v>156</v>
      </c>
      <c r="S52" s="142" t="s">
        <v>155</v>
      </c>
      <c r="T52" s="152" t="s">
        <v>154</v>
      </c>
      <c r="U52" s="151" t="s">
        <v>153</v>
      </c>
      <c r="V52" s="150"/>
      <c r="W52" s="88"/>
    </row>
    <row r="53" spans="1:23" s="81" customFormat="1" ht="63.75" x14ac:dyDescent="0.25">
      <c r="B53" s="123"/>
      <c r="C53" s="123"/>
      <c r="D53" s="83" t="s">
        <v>152</v>
      </c>
      <c r="E53" s="83" t="s">
        <v>22</v>
      </c>
      <c r="F53" s="164"/>
      <c r="G53" s="123"/>
      <c r="H53" s="83" t="s">
        <v>151</v>
      </c>
      <c r="I53" s="83" t="s">
        <v>149</v>
      </c>
      <c r="J53" s="83" t="s">
        <v>150</v>
      </c>
      <c r="K53" s="83" t="s">
        <v>149</v>
      </c>
      <c r="L53" s="83" t="s">
        <v>148</v>
      </c>
      <c r="M53" s="84" t="s">
        <v>30</v>
      </c>
      <c r="N53" s="84" t="s">
        <v>147</v>
      </c>
      <c r="O53" s="84" t="s">
        <v>146</v>
      </c>
      <c r="P53" s="83" t="s">
        <v>145</v>
      </c>
      <c r="Q53" s="143"/>
      <c r="R53" s="143"/>
      <c r="S53" s="143"/>
      <c r="T53" s="153"/>
      <c r="U53" s="151"/>
      <c r="V53" s="150"/>
      <c r="W53" s="88"/>
    </row>
    <row r="54" spans="1:23" s="74" customFormat="1" ht="313.5" customHeight="1" x14ac:dyDescent="0.2">
      <c r="B54" s="128" t="s">
        <v>208</v>
      </c>
      <c r="C54" s="155" t="s">
        <v>209</v>
      </c>
      <c r="D54" s="134" t="s">
        <v>67</v>
      </c>
      <c r="E54" s="118">
        <f>VLOOKUP(D54,Criterios!$A$20:$B$24,2,FALSE)</f>
        <v>0.6</v>
      </c>
      <c r="F54" s="155" t="s">
        <v>210</v>
      </c>
      <c r="G54" s="167" t="s">
        <v>231</v>
      </c>
      <c r="H54" s="77" t="s">
        <v>196</v>
      </c>
      <c r="I54" s="78">
        <f>VLOOKUP(H54,Criterios!$B$3:$C$6,2,FALSE)</f>
        <v>0.25</v>
      </c>
      <c r="J54" s="77" t="s">
        <v>101</v>
      </c>
      <c r="K54" s="78">
        <f>VLOOKUP(J54,Criterios!$B$7:$C$9,2,FALSE)</f>
        <v>0.15</v>
      </c>
      <c r="L54" s="77" t="s">
        <v>189</v>
      </c>
      <c r="M54" s="77" t="s">
        <v>188</v>
      </c>
      <c r="N54" s="77" t="s">
        <v>183</v>
      </c>
      <c r="O54" s="77" t="s">
        <v>185</v>
      </c>
      <c r="P54" s="77" t="s">
        <v>180</v>
      </c>
      <c r="Q54" s="76">
        <f t="shared" ref="Q54:Q83" si="1">+I54+K54</f>
        <v>0.4</v>
      </c>
      <c r="R54" s="76">
        <f>(E54-(E54*Q54))</f>
        <v>0.36</v>
      </c>
      <c r="S54" s="144">
        <f>IF(R55&gt;1%,R55,R54)</f>
        <v>0.36</v>
      </c>
      <c r="T54" s="131">
        <f>IF(S58&gt;1%,S58,(IF(S56&gt;1%,S56,S54)))</f>
        <v>0.36</v>
      </c>
      <c r="U54" s="147" t="str">
        <f>IF(T54&lt;=20%,Criterios!$A$20,IF(T54&lt;=40%,Criterios!$A$21,IF(T54&lt;=60%,Criterios!$A$22,IF(T54&lt;=80,Criterios!$A$23,Criterios!$A$24))))</f>
        <v>Baja</v>
      </c>
      <c r="V54" s="116" t="s">
        <v>247</v>
      </c>
    </row>
    <row r="55" spans="1:23" s="74" customFormat="1" ht="14.25" x14ac:dyDescent="0.2">
      <c r="B55" s="129"/>
      <c r="C55" s="156"/>
      <c r="D55" s="135"/>
      <c r="E55" s="119"/>
      <c r="F55" s="156"/>
      <c r="G55" s="168"/>
      <c r="H55" s="71" t="s">
        <v>191</v>
      </c>
      <c r="I55" s="72">
        <f>VLOOKUP(H55,Criterios!$B$3:$C$6,2,FALSE)</f>
        <v>0</v>
      </c>
      <c r="J55" s="71" t="s">
        <v>191</v>
      </c>
      <c r="K55" s="72">
        <f>VLOOKUP(J55,Criterios!$B$7:$C$9,2,FALSE)</f>
        <v>0</v>
      </c>
      <c r="L55" s="71"/>
      <c r="M55" s="71"/>
      <c r="N55" s="71"/>
      <c r="O55" s="71"/>
      <c r="P55" s="71"/>
      <c r="Q55" s="70">
        <f t="shared" si="1"/>
        <v>0</v>
      </c>
      <c r="R55" s="70">
        <f>(R54-(R54*Q55))</f>
        <v>0.36</v>
      </c>
      <c r="S55" s="145"/>
      <c r="T55" s="132"/>
      <c r="U55" s="148"/>
      <c r="V55" s="117"/>
    </row>
    <row r="56" spans="1:23" s="74" customFormat="1" ht="14.25" x14ac:dyDescent="0.2">
      <c r="B56" s="129"/>
      <c r="C56" s="156"/>
      <c r="D56" s="135"/>
      <c r="E56" s="119"/>
      <c r="F56" s="122" t="s">
        <v>212</v>
      </c>
      <c r="G56" s="73" t="s">
        <v>213</v>
      </c>
      <c r="H56" s="71" t="s">
        <v>191</v>
      </c>
      <c r="I56" s="72">
        <f>VLOOKUP(H56,Criterios!$B$3:$C$6,2,FALSE)</f>
        <v>0</v>
      </c>
      <c r="J56" s="71" t="s">
        <v>191</v>
      </c>
      <c r="K56" s="72">
        <f>VLOOKUP(J56,Criterios!$B$7:$C$9,2,FALSE)</f>
        <v>0</v>
      </c>
      <c r="L56" s="71"/>
      <c r="M56" s="71"/>
      <c r="N56" s="71"/>
      <c r="O56" s="71"/>
      <c r="P56" s="71"/>
      <c r="Q56" s="70">
        <f t="shared" si="1"/>
        <v>0</v>
      </c>
      <c r="R56" s="70">
        <f>IF(Q56&gt;1%,(R55-(R55*Q56)),Q56)</f>
        <v>0</v>
      </c>
      <c r="S56" s="145">
        <f>IF(R57&gt;1%,R57,R56)</f>
        <v>0</v>
      </c>
      <c r="T56" s="132"/>
      <c r="U56" s="148"/>
      <c r="V56" s="75"/>
    </row>
    <row r="57" spans="1:23" s="74" customFormat="1" ht="14.25" x14ac:dyDescent="0.2">
      <c r="B57" s="129"/>
      <c r="C57" s="156"/>
      <c r="D57" s="135"/>
      <c r="E57" s="119"/>
      <c r="F57" s="122"/>
      <c r="G57" s="73" t="s">
        <v>211</v>
      </c>
      <c r="H57" s="71" t="s">
        <v>191</v>
      </c>
      <c r="I57" s="72">
        <f>VLOOKUP(H57,Criterios!$B$3:$C$6,2,FALSE)</f>
        <v>0</v>
      </c>
      <c r="J57" s="71" t="s">
        <v>191</v>
      </c>
      <c r="K57" s="72">
        <f>VLOOKUP(J57,Criterios!$B$7:$C$9,2,FALSE)</f>
        <v>0</v>
      </c>
      <c r="L57" s="71"/>
      <c r="M57" s="71"/>
      <c r="N57" s="71"/>
      <c r="O57" s="71"/>
      <c r="P57" s="71"/>
      <c r="Q57" s="70">
        <f t="shared" si="1"/>
        <v>0</v>
      </c>
      <c r="R57" s="70">
        <f>(R56-(R56*Q57))</f>
        <v>0</v>
      </c>
      <c r="S57" s="145"/>
      <c r="T57" s="132"/>
      <c r="U57" s="148"/>
      <c r="V57" s="75"/>
    </row>
    <row r="58" spans="1:23" s="74" customFormat="1" ht="14.25" x14ac:dyDescent="0.2">
      <c r="B58" s="129"/>
      <c r="C58" s="156"/>
      <c r="D58" s="135"/>
      <c r="E58" s="119"/>
      <c r="F58" s="158" t="s">
        <v>214</v>
      </c>
      <c r="G58" s="69" t="s">
        <v>213</v>
      </c>
      <c r="H58" s="71" t="s">
        <v>191</v>
      </c>
      <c r="I58" s="68">
        <f>VLOOKUP(H58,Criterios!$B$3:$C$6,2,FALSE)</f>
        <v>0</v>
      </c>
      <c r="J58" s="71" t="s">
        <v>191</v>
      </c>
      <c r="K58" s="68">
        <f>VLOOKUP(J58,Criterios!$B$7:$C$9,2,FALSE)</f>
        <v>0</v>
      </c>
      <c r="L58" s="67"/>
      <c r="M58" s="67"/>
      <c r="N58" s="67"/>
      <c r="O58" s="67"/>
      <c r="P58" s="67"/>
      <c r="Q58" s="66">
        <f t="shared" si="1"/>
        <v>0</v>
      </c>
      <c r="R58" s="66">
        <f>IF(Q58&gt;1%,(R57-(R57*Q58)),Q58)</f>
        <v>0</v>
      </c>
      <c r="S58" s="140">
        <f>IF(R59&gt;1%,R59,R58)</f>
        <v>0</v>
      </c>
      <c r="T58" s="132"/>
      <c r="U58" s="148"/>
      <c r="V58" s="75"/>
    </row>
    <row r="59" spans="1:23" s="74" customFormat="1" ht="14.25" x14ac:dyDescent="0.2">
      <c r="B59" s="130"/>
      <c r="C59" s="157"/>
      <c r="D59" s="136"/>
      <c r="E59" s="120"/>
      <c r="F59" s="159"/>
      <c r="G59" s="65" t="s">
        <v>211</v>
      </c>
      <c r="H59" s="71" t="s">
        <v>191</v>
      </c>
      <c r="I59" s="64">
        <f>VLOOKUP(H59,Criterios!$B$3:$C$6,2,FALSE)</f>
        <v>0</v>
      </c>
      <c r="J59" s="71" t="s">
        <v>191</v>
      </c>
      <c r="K59" s="64">
        <f>VLOOKUP(J59,Criterios!$B$7:$C$9,2,FALSE)</f>
        <v>0</v>
      </c>
      <c r="L59" s="63"/>
      <c r="M59" s="63"/>
      <c r="N59" s="63"/>
      <c r="O59" s="63"/>
      <c r="P59" s="63"/>
      <c r="Q59" s="62">
        <f t="shared" si="1"/>
        <v>0</v>
      </c>
      <c r="R59" s="62">
        <f>IF(Q59&gt;1%,(R58-(R58*Q59)),Q59)</f>
        <v>0</v>
      </c>
      <c r="S59" s="141"/>
      <c r="T59" s="133"/>
      <c r="U59" s="149"/>
      <c r="V59" s="75"/>
    </row>
    <row r="60" spans="1:23" s="74" customFormat="1" ht="235.5" customHeight="1" x14ac:dyDescent="0.2">
      <c r="B60" s="128" t="s">
        <v>215</v>
      </c>
      <c r="C60" s="155" t="s">
        <v>216</v>
      </c>
      <c r="D60" s="134" t="s">
        <v>67</v>
      </c>
      <c r="E60" s="118">
        <f>VLOOKUP(D60,Criterios!$A$20:$B$24,2,FALSE)</f>
        <v>0.6</v>
      </c>
      <c r="F60" s="155" t="s">
        <v>217</v>
      </c>
      <c r="G60" s="155" t="s">
        <v>230</v>
      </c>
      <c r="H60" s="77" t="s">
        <v>196</v>
      </c>
      <c r="I60" s="78">
        <f>VLOOKUP(H60,Criterios!$B$3:$C$6,2,FALSE)</f>
        <v>0.25</v>
      </c>
      <c r="J60" s="77" t="s">
        <v>101</v>
      </c>
      <c r="K60" s="78">
        <f>VLOOKUP(J60,Criterios!$B$7:$C$9,2,FALSE)</f>
        <v>0.15</v>
      </c>
      <c r="L60" s="77" t="s">
        <v>189</v>
      </c>
      <c r="M60" s="77" t="s">
        <v>188</v>
      </c>
      <c r="N60" s="77" t="s">
        <v>183</v>
      </c>
      <c r="O60" s="77" t="s">
        <v>185</v>
      </c>
      <c r="P60" s="77" t="s">
        <v>180</v>
      </c>
      <c r="Q60" s="76">
        <f t="shared" si="1"/>
        <v>0.4</v>
      </c>
      <c r="R60" s="76">
        <f>(E60-(E60*Q60))</f>
        <v>0.36</v>
      </c>
      <c r="S60" s="144">
        <f>IF(R61&gt;1%,R61,R60)</f>
        <v>0.36</v>
      </c>
      <c r="T60" s="131">
        <f>IF(S64&gt;1%,S64,(IF(S62&gt;1%,S62,S60)))</f>
        <v>0.216</v>
      </c>
      <c r="U60" s="147" t="str">
        <f>IF(T60&lt;=20%,Criterios!$A$20,IF(T60&lt;=40%,Criterios!$A$21,IF(T60&lt;=60%,Criterios!$A$22,IF(T60&lt;=80,Criterios!$A$23,Criterios!$A$24))))</f>
        <v>Baja</v>
      </c>
      <c r="V60" s="116" t="s">
        <v>247</v>
      </c>
    </row>
    <row r="61" spans="1:23" s="60" customFormat="1" ht="15" x14ac:dyDescent="0.2">
      <c r="B61" s="129"/>
      <c r="C61" s="156"/>
      <c r="D61" s="135"/>
      <c r="E61" s="119"/>
      <c r="F61" s="156"/>
      <c r="G61" s="169" t="s">
        <v>211</v>
      </c>
      <c r="H61" s="71" t="s">
        <v>191</v>
      </c>
      <c r="I61" s="72">
        <f>VLOOKUP(H61,Criterios!$B$3:$C$6,2,FALSE)</f>
        <v>0</v>
      </c>
      <c r="J61" s="71" t="s">
        <v>191</v>
      </c>
      <c r="K61" s="72">
        <f>VLOOKUP(J61,Criterios!$B$7:$C$9,2,FALSE)</f>
        <v>0</v>
      </c>
      <c r="L61" s="71"/>
      <c r="M61" s="71"/>
      <c r="N61" s="71"/>
      <c r="O61" s="71"/>
      <c r="P61" s="71"/>
      <c r="Q61" s="70">
        <f t="shared" si="1"/>
        <v>0</v>
      </c>
      <c r="R61" s="70">
        <f>(R60-(R60*Q61))</f>
        <v>0.36</v>
      </c>
      <c r="S61" s="145"/>
      <c r="T61" s="132"/>
      <c r="U61" s="148"/>
      <c r="V61" s="117"/>
    </row>
    <row r="62" spans="1:23" s="60" customFormat="1" ht="191.25" customHeight="1" x14ac:dyDescent="0.2">
      <c r="B62" s="129"/>
      <c r="C62" s="156"/>
      <c r="D62" s="135"/>
      <c r="E62" s="119"/>
      <c r="F62" s="122" t="s">
        <v>218</v>
      </c>
      <c r="G62" s="112" t="s">
        <v>232</v>
      </c>
      <c r="H62" s="71" t="s">
        <v>196</v>
      </c>
      <c r="I62" s="72">
        <f>VLOOKUP(H62,Criterios!$B$3:$C$6,2,FALSE)</f>
        <v>0.25</v>
      </c>
      <c r="J62" s="71" t="s">
        <v>101</v>
      </c>
      <c r="K62" s="72">
        <f>VLOOKUP(J62,Criterios!$B$7:$C$9,2,FALSE)</f>
        <v>0.15</v>
      </c>
      <c r="L62" s="71" t="s">
        <v>189</v>
      </c>
      <c r="M62" s="71" t="s">
        <v>188</v>
      </c>
      <c r="N62" s="71" t="s">
        <v>183</v>
      </c>
      <c r="O62" s="71" t="s">
        <v>185</v>
      </c>
      <c r="P62" s="71" t="s">
        <v>180</v>
      </c>
      <c r="Q62" s="70">
        <f t="shared" si="1"/>
        <v>0.4</v>
      </c>
      <c r="R62" s="70">
        <f>IF(Q62&gt;1%,(R61-(R61*Q62)),Q62)</f>
        <v>0.216</v>
      </c>
      <c r="S62" s="145">
        <f>IF(R63&gt;1%,R63,R62)</f>
        <v>0.216</v>
      </c>
      <c r="T62" s="132"/>
      <c r="U62" s="148"/>
      <c r="V62" s="116" t="s">
        <v>247</v>
      </c>
    </row>
    <row r="63" spans="1:23" s="60" customFormat="1" ht="15" x14ac:dyDescent="0.2">
      <c r="B63" s="129"/>
      <c r="C63" s="156"/>
      <c r="D63" s="135"/>
      <c r="E63" s="119"/>
      <c r="F63" s="122"/>
      <c r="G63" s="69" t="s">
        <v>211</v>
      </c>
      <c r="H63" s="71" t="s">
        <v>191</v>
      </c>
      <c r="I63" s="72">
        <f>VLOOKUP(H63,Criterios!$B$3:$C$6,2,FALSE)</f>
        <v>0</v>
      </c>
      <c r="J63" s="71" t="s">
        <v>191</v>
      </c>
      <c r="K63" s="72">
        <f>VLOOKUP(J63,Criterios!$B$7:$C$9,2,FALSE)</f>
        <v>0</v>
      </c>
      <c r="L63" s="71"/>
      <c r="M63" s="71"/>
      <c r="N63" s="71"/>
      <c r="O63" s="71"/>
      <c r="P63" s="71"/>
      <c r="Q63" s="70">
        <f t="shared" si="1"/>
        <v>0</v>
      </c>
      <c r="R63" s="70">
        <f>(R62-(R62*Q63))</f>
        <v>0.216</v>
      </c>
      <c r="S63" s="145"/>
      <c r="T63" s="132"/>
      <c r="U63" s="148"/>
      <c r="V63" s="117"/>
    </row>
    <row r="64" spans="1:23" s="60" customFormat="1" ht="15" x14ac:dyDescent="0.2">
      <c r="B64" s="129"/>
      <c r="C64" s="156"/>
      <c r="D64" s="135"/>
      <c r="E64" s="119"/>
      <c r="F64" s="158" t="s">
        <v>214</v>
      </c>
      <c r="G64" s="69" t="s">
        <v>213</v>
      </c>
      <c r="H64" s="71" t="s">
        <v>191</v>
      </c>
      <c r="I64" s="68">
        <f>VLOOKUP(H64,Criterios!$B$3:$C$6,2,FALSE)</f>
        <v>0</v>
      </c>
      <c r="J64" s="71" t="s">
        <v>191</v>
      </c>
      <c r="K64" s="68">
        <f>VLOOKUP(J64,Criterios!$B$7:$C$9,2,FALSE)</f>
        <v>0</v>
      </c>
      <c r="L64" s="67"/>
      <c r="M64" s="67"/>
      <c r="N64" s="67"/>
      <c r="O64" s="67"/>
      <c r="P64" s="67"/>
      <c r="Q64" s="66">
        <f t="shared" si="1"/>
        <v>0</v>
      </c>
      <c r="R64" s="66">
        <f>IF(Q64&gt;1%,(R63-(R63*Q64)),Q64)</f>
        <v>0</v>
      </c>
      <c r="S64" s="140">
        <f>IF(R65&gt;1%,R65,R64)</f>
        <v>0</v>
      </c>
      <c r="T64" s="132"/>
      <c r="U64" s="148"/>
      <c r="V64" s="61"/>
    </row>
    <row r="65" spans="1:22" s="60" customFormat="1" ht="15" x14ac:dyDescent="0.2">
      <c r="B65" s="130"/>
      <c r="C65" s="157"/>
      <c r="D65" s="136"/>
      <c r="E65" s="120"/>
      <c r="F65" s="159"/>
      <c r="G65" s="65" t="s">
        <v>211</v>
      </c>
      <c r="H65" s="71" t="s">
        <v>191</v>
      </c>
      <c r="I65" s="64">
        <f>VLOOKUP(H65,Criterios!$B$3:$C$6,2,FALSE)</f>
        <v>0</v>
      </c>
      <c r="J65" s="71" t="s">
        <v>191</v>
      </c>
      <c r="K65" s="64">
        <f>VLOOKUP(J65,Criterios!$B$7:$C$9,2,FALSE)</f>
        <v>0</v>
      </c>
      <c r="L65" s="63"/>
      <c r="M65" s="63"/>
      <c r="N65" s="63"/>
      <c r="O65" s="63"/>
      <c r="P65" s="63"/>
      <c r="Q65" s="62">
        <f t="shared" si="1"/>
        <v>0</v>
      </c>
      <c r="R65" s="62">
        <f>IF(Q65&gt;1%,(R64-(R64*Q65)),Q65)</f>
        <v>0</v>
      </c>
      <c r="S65" s="141"/>
      <c r="T65" s="133"/>
      <c r="U65" s="149"/>
      <c r="V65" s="61"/>
    </row>
    <row r="66" spans="1:22" s="81" customFormat="1" ht="15" x14ac:dyDescent="0.2">
      <c r="B66" s="128"/>
      <c r="C66" s="128"/>
      <c r="D66" s="134"/>
      <c r="E66" s="118" t="e">
        <f>VLOOKUP(D66,Criterios!$A$20:$B$24,2,FALSE)</f>
        <v>#N/A</v>
      </c>
      <c r="F66" s="121" t="s">
        <v>144</v>
      </c>
      <c r="G66" s="79" t="s">
        <v>141</v>
      </c>
      <c r="H66" s="77"/>
      <c r="I66" s="78" t="e">
        <f>VLOOKUP(H66,Criterios!$B$3:$C$6,2,FALSE)</f>
        <v>#N/A</v>
      </c>
      <c r="J66" s="77"/>
      <c r="K66" s="78" t="e">
        <f>VLOOKUP(J66,Criterios!$B$7:$C$9,2,FALSE)</f>
        <v>#N/A</v>
      </c>
      <c r="L66" s="77"/>
      <c r="M66" s="77"/>
      <c r="N66" s="77"/>
      <c r="O66" s="77"/>
      <c r="P66" s="77"/>
      <c r="Q66" s="76" t="e">
        <f t="shared" si="1"/>
        <v>#N/A</v>
      </c>
      <c r="R66" s="76" t="e">
        <f>(E66-(E66*Q66))</f>
        <v>#N/A</v>
      </c>
      <c r="S66" s="144" t="e">
        <f>IF(R67&gt;1%,R67,R66)</f>
        <v>#N/A</v>
      </c>
      <c r="T66" s="131" t="e">
        <f>IF(S70&gt;1%,S70,(IF(S68&gt;1%,S68,S66)))</f>
        <v>#N/A</v>
      </c>
      <c r="U66" s="147" t="e">
        <f>IF(T66&lt;=20%,Criterios!$A$20,IF(T66&lt;=40%,Criterios!$A$21,IF(T66&lt;=60%,Criterios!$A$22,IF(T66&lt;=80,Criterios!$A$23,Criterios!$A$24))))</f>
        <v>#N/A</v>
      </c>
      <c r="V66" s="82"/>
    </row>
    <row r="67" spans="1:22" s="81" customFormat="1" ht="15" x14ac:dyDescent="0.2">
      <c r="B67" s="129"/>
      <c r="C67" s="129"/>
      <c r="D67" s="135"/>
      <c r="E67" s="119"/>
      <c r="F67" s="122"/>
      <c r="G67" s="73" t="s">
        <v>140</v>
      </c>
      <c r="H67" s="71"/>
      <c r="I67" s="72" t="e">
        <f>VLOOKUP(H67,Criterios!$B$3:$C$6,2,FALSE)</f>
        <v>#N/A</v>
      </c>
      <c r="J67" s="71"/>
      <c r="K67" s="72" t="e">
        <f>VLOOKUP(J67,Criterios!$B$7:$C$9,2,FALSE)</f>
        <v>#N/A</v>
      </c>
      <c r="L67" s="71"/>
      <c r="M67" s="71"/>
      <c r="N67" s="71"/>
      <c r="O67" s="71"/>
      <c r="P67" s="71"/>
      <c r="Q67" s="70" t="e">
        <f t="shared" si="1"/>
        <v>#N/A</v>
      </c>
      <c r="R67" s="70" t="e">
        <f>(R66-(R66*Q67))</f>
        <v>#N/A</v>
      </c>
      <c r="S67" s="145"/>
      <c r="T67" s="132"/>
      <c r="U67" s="148"/>
      <c r="V67" s="82"/>
    </row>
    <row r="68" spans="1:22" s="81" customFormat="1" ht="15" x14ac:dyDescent="0.2">
      <c r="B68" s="129"/>
      <c r="C68" s="129"/>
      <c r="D68" s="135"/>
      <c r="E68" s="119"/>
      <c r="F68" s="122" t="s">
        <v>143</v>
      </c>
      <c r="G68" s="73" t="s">
        <v>141</v>
      </c>
      <c r="H68" s="71"/>
      <c r="I68" s="72" t="e">
        <f>VLOOKUP(H68,Criterios!$B$3:$C$6,2,FALSE)</f>
        <v>#N/A</v>
      </c>
      <c r="J68" s="71"/>
      <c r="K68" s="72" t="e">
        <f>VLOOKUP(J68,Criterios!$B$7:$C$9,2,FALSE)</f>
        <v>#N/A</v>
      </c>
      <c r="L68" s="71"/>
      <c r="M68" s="71"/>
      <c r="N68" s="71"/>
      <c r="O68" s="71"/>
      <c r="P68" s="71"/>
      <c r="Q68" s="70" t="e">
        <f t="shared" si="1"/>
        <v>#N/A</v>
      </c>
      <c r="R68" s="70" t="e">
        <f>IF(Q68&gt;1%,(R67-(R67*Q68)),Q68)</f>
        <v>#N/A</v>
      </c>
      <c r="S68" s="145" t="e">
        <f>IF(R69&gt;1%,R69,R68)</f>
        <v>#N/A</v>
      </c>
      <c r="T68" s="132"/>
      <c r="U68" s="148"/>
      <c r="V68" s="82"/>
    </row>
    <row r="69" spans="1:22" s="81" customFormat="1" ht="15" x14ac:dyDescent="0.2">
      <c r="B69" s="129"/>
      <c r="C69" s="129"/>
      <c r="D69" s="135"/>
      <c r="E69" s="119"/>
      <c r="F69" s="122"/>
      <c r="G69" s="73" t="s">
        <v>140</v>
      </c>
      <c r="H69" s="71"/>
      <c r="I69" s="72" t="e">
        <f>VLOOKUP(H69,Criterios!$B$3:$C$6,2,FALSE)</f>
        <v>#N/A</v>
      </c>
      <c r="J69" s="71"/>
      <c r="K69" s="72" t="e">
        <f>VLOOKUP(J69,Criterios!$B$7:$C$9,2,FALSE)</f>
        <v>#N/A</v>
      </c>
      <c r="L69" s="71"/>
      <c r="M69" s="71"/>
      <c r="N69" s="71"/>
      <c r="O69" s="71"/>
      <c r="P69" s="71"/>
      <c r="Q69" s="70" t="e">
        <f t="shared" si="1"/>
        <v>#N/A</v>
      </c>
      <c r="R69" s="70" t="e">
        <f>(R68-(R68*Q69))</f>
        <v>#N/A</v>
      </c>
      <c r="S69" s="145"/>
      <c r="T69" s="132"/>
      <c r="U69" s="148"/>
      <c r="V69" s="82"/>
    </row>
    <row r="70" spans="1:22" s="81" customFormat="1" ht="15" x14ac:dyDescent="0.2">
      <c r="B70" s="129"/>
      <c r="C70" s="129"/>
      <c r="D70" s="135"/>
      <c r="E70" s="119"/>
      <c r="F70" s="158" t="s">
        <v>142</v>
      </c>
      <c r="G70" s="69" t="s">
        <v>141</v>
      </c>
      <c r="H70" s="67"/>
      <c r="I70" s="68" t="e">
        <f>VLOOKUP(H70,Criterios!$B$3:$C$6,2,FALSE)</f>
        <v>#N/A</v>
      </c>
      <c r="J70" s="67"/>
      <c r="K70" s="68" t="e">
        <f>VLOOKUP(J70,Criterios!$B$7:$C$9,2,FALSE)</f>
        <v>#N/A</v>
      </c>
      <c r="L70" s="67"/>
      <c r="M70" s="67"/>
      <c r="N70" s="67"/>
      <c r="O70" s="67"/>
      <c r="P70" s="67"/>
      <c r="Q70" s="66" t="e">
        <f t="shared" si="1"/>
        <v>#N/A</v>
      </c>
      <c r="R70" s="66" t="e">
        <f>IF(Q70&gt;1%,(R69-(R69*Q70)),Q70)</f>
        <v>#N/A</v>
      </c>
      <c r="S70" s="140" t="e">
        <f>IF(R71&gt;1%,R71,R70)</f>
        <v>#N/A</v>
      </c>
      <c r="T70" s="132"/>
      <c r="U70" s="148"/>
      <c r="V70" s="82"/>
    </row>
    <row r="71" spans="1:22" x14ac:dyDescent="0.2">
      <c r="B71" s="130"/>
      <c r="C71" s="130"/>
      <c r="D71" s="136"/>
      <c r="E71" s="120"/>
      <c r="F71" s="159"/>
      <c r="G71" s="65" t="s">
        <v>140</v>
      </c>
      <c r="H71" s="63"/>
      <c r="I71" s="64" t="e">
        <f>VLOOKUP(H71,Criterios!$B$3:$C$6,2,FALSE)</f>
        <v>#N/A</v>
      </c>
      <c r="J71" s="63"/>
      <c r="K71" s="64" t="e">
        <f>VLOOKUP(J71,Criterios!$B$7:$C$9,2,FALSE)</f>
        <v>#N/A</v>
      </c>
      <c r="L71" s="63"/>
      <c r="M71" s="63"/>
      <c r="N71" s="63"/>
      <c r="O71" s="63"/>
      <c r="P71" s="63"/>
      <c r="Q71" s="62" t="e">
        <f t="shared" si="1"/>
        <v>#N/A</v>
      </c>
      <c r="R71" s="62" t="e">
        <f>IF(Q71&gt;1%,(R70-(R70*Q71)),Q71)</f>
        <v>#N/A</v>
      </c>
      <c r="S71" s="141"/>
      <c r="T71" s="133"/>
      <c r="U71" s="149"/>
      <c r="V71" s="80"/>
    </row>
    <row r="72" spans="1:22" ht="14.25" x14ac:dyDescent="0.2">
      <c r="A72" s="74"/>
      <c r="B72" s="128"/>
      <c r="C72" s="128"/>
      <c r="D72" s="134"/>
      <c r="E72" s="118" t="e">
        <f>VLOOKUP(D72,Criterios!$A$20:$B$24,2,FALSE)</f>
        <v>#N/A</v>
      </c>
      <c r="F72" s="121" t="s">
        <v>144</v>
      </c>
      <c r="G72" s="79" t="s">
        <v>141</v>
      </c>
      <c r="H72" s="77"/>
      <c r="I72" s="78" t="e">
        <f>VLOOKUP(H72,Criterios!$B$3:$C$6,2,FALSE)</f>
        <v>#N/A</v>
      </c>
      <c r="J72" s="77"/>
      <c r="K72" s="78" t="e">
        <f>VLOOKUP(J72,Criterios!$B$7:$C$9,2,FALSE)</f>
        <v>#N/A</v>
      </c>
      <c r="L72" s="77"/>
      <c r="M72" s="77"/>
      <c r="N72" s="77"/>
      <c r="O72" s="77"/>
      <c r="P72" s="77"/>
      <c r="Q72" s="76" t="e">
        <f t="shared" si="1"/>
        <v>#N/A</v>
      </c>
      <c r="R72" s="76" t="e">
        <f>(E72-(E72*Q72))</f>
        <v>#N/A</v>
      </c>
      <c r="S72" s="144" t="e">
        <f>IF(R73&gt;1%,R73,R72)</f>
        <v>#N/A</v>
      </c>
      <c r="T72" s="131" t="e">
        <f>IF(S76&gt;1%,S76,(IF(S74&gt;1%,S74,S72)))</f>
        <v>#N/A</v>
      </c>
      <c r="U72" s="147" t="e">
        <f>IF(T72&lt;=20%,Criterios!$A$20,IF(T72&lt;=40%,Criterios!$A$21,IF(T72&lt;=60%,Criterios!$A$22,IF(T72&lt;=80,Criterios!$A$23,Criterios!$A$24))))</f>
        <v>#N/A</v>
      </c>
      <c r="V72" s="80"/>
    </row>
    <row r="73" spans="1:22" ht="14.25" x14ac:dyDescent="0.2">
      <c r="A73" s="74"/>
      <c r="B73" s="129"/>
      <c r="C73" s="129"/>
      <c r="D73" s="135"/>
      <c r="E73" s="119"/>
      <c r="F73" s="122"/>
      <c r="G73" s="73" t="s">
        <v>140</v>
      </c>
      <c r="H73" s="71"/>
      <c r="I73" s="72" t="e">
        <f>VLOOKUP(H73,Criterios!$B$3:$C$6,2,FALSE)</f>
        <v>#N/A</v>
      </c>
      <c r="J73" s="71"/>
      <c r="K73" s="72" t="e">
        <f>VLOOKUP(J73,Criterios!$B$7:$C$9,2,FALSE)</f>
        <v>#N/A</v>
      </c>
      <c r="L73" s="71"/>
      <c r="M73" s="71"/>
      <c r="N73" s="71"/>
      <c r="O73" s="71"/>
      <c r="P73" s="71"/>
      <c r="Q73" s="70" t="e">
        <f t="shared" si="1"/>
        <v>#N/A</v>
      </c>
      <c r="R73" s="70" t="e">
        <f>(R72-(R72*Q73))</f>
        <v>#N/A</v>
      </c>
      <c r="S73" s="145"/>
      <c r="T73" s="132"/>
      <c r="U73" s="148"/>
      <c r="V73" s="80"/>
    </row>
    <row r="74" spans="1:22" ht="14.25" x14ac:dyDescent="0.2">
      <c r="A74" s="74"/>
      <c r="B74" s="129"/>
      <c r="C74" s="129"/>
      <c r="D74" s="135"/>
      <c r="E74" s="119"/>
      <c r="F74" s="122" t="s">
        <v>143</v>
      </c>
      <c r="G74" s="73" t="s">
        <v>141</v>
      </c>
      <c r="H74" s="71"/>
      <c r="I74" s="72" t="e">
        <f>VLOOKUP(H74,Criterios!$B$3:$C$6,2,FALSE)</f>
        <v>#N/A</v>
      </c>
      <c r="J74" s="71"/>
      <c r="K74" s="72" t="e">
        <f>VLOOKUP(J74,Criterios!$B$7:$C$9,2,FALSE)</f>
        <v>#N/A</v>
      </c>
      <c r="L74" s="71"/>
      <c r="M74" s="71"/>
      <c r="N74" s="71"/>
      <c r="O74" s="71"/>
      <c r="P74" s="71"/>
      <c r="Q74" s="70" t="e">
        <f t="shared" si="1"/>
        <v>#N/A</v>
      </c>
      <c r="R74" s="70" t="e">
        <f>IF(Q74&gt;1%,(R73-(R73*Q74)),Q74)</f>
        <v>#N/A</v>
      </c>
      <c r="S74" s="145" t="e">
        <f>IF(R75&gt;1%,R75,R74)</f>
        <v>#N/A</v>
      </c>
      <c r="T74" s="132"/>
      <c r="U74" s="148"/>
      <c r="V74" s="80"/>
    </row>
    <row r="75" spans="1:22" ht="14.25" x14ac:dyDescent="0.2">
      <c r="A75" s="74"/>
      <c r="B75" s="129"/>
      <c r="C75" s="129"/>
      <c r="D75" s="135"/>
      <c r="E75" s="119"/>
      <c r="F75" s="122"/>
      <c r="G75" s="73" t="s">
        <v>140</v>
      </c>
      <c r="H75" s="71"/>
      <c r="I75" s="72" t="e">
        <f>VLOOKUP(H75,Criterios!$B$3:$C$6,2,FALSE)</f>
        <v>#N/A</v>
      </c>
      <c r="J75" s="71"/>
      <c r="K75" s="72" t="e">
        <f>VLOOKUP(J75,Criterios!$B$7:$C$9,2,FALSE)</f>
        <v>#N/A</v>
      </c>
      <c r="L75" s="71"/>
      <c r="M75" s="71"/>
      <c r="N75" s="71"/>
      <c r="O75" s="71"/>
      <c r="P75" s="71"/>
      <c r="Q75" s="70" t="e">
        <f t="shared" si="1"/>
        <v>#N/A</v>
      </c>
      <c r="R75" s="70" t="e">
        <f>(R74-(R74*Q75))</f>
        <v>#N/A</v>
      </c>
      <c r="S75" s="145"/>
      <c r="T75" s="132"/>
      <c r="U75" s="148"/>
      <c r="V75" s="80"/>
    </row>
    <row r="76" spans="1:22" ht="14.25" x14ac:dyDescent="0.2">
      <c r="A76" s="74"/>
      <c r="B76" s="129"/>
      <c r="C76" s="129"/>
      <c r="D76" s="135"/>
      <c r="E76" s="119"/>
      <c r="F76" s="158" t="s">
        <v>142</v>
      </c>
      <c r="G76" s="69" t="s">
        <v>141</v>
      </c>
      <c r="H76" s="67"/>
      <c r="I76" s="68" t="e">
        <f>VLOOKUP(H76,Criterios!$B$3:$C$6,2,FALSE)</f>
        <v>#N/A</v>
      </c>
      <c r="J76" s="67"/>
      <c r="K76" s="68" t="e">
        <f>VLOOKUP(J76,Criterios!$B$7:$C$9,2,FALSE)</f>
        <v>#N/A</v>
      </c>
      <c r="L76" s="67"/>
      <c r="M76" s="67"/>
      <c r="N76" s="67"/>
      <c r="O76" s="67"/>
      <c r="P76" s="67"/>
      <c r="Q76" s="66" t="e">
        <f t="shared" si="1"/>
        <v>#N/A</v>
      </c>
      <c r="R76" s="66" t="e">
        <f>IF(Q76&gt;1%,(R75-(R75*Q76)),Q76)</f>
        <v>#N/A</v>
      </c>
      <c r="S76" s="140" t="e">
        <f>IF(R77&gt;1%,R77,R76)</f>
        <v>#N/A</v>
      </c>
      <c r="T76" s="132"/>
      <c r="U76" s="148"/>
      <c r="V76" s="80"/>
    </row>
    <row r="77" spans="1:22" ht="14.25" x14ac:dyDescent="0.2">
      <c r="A77" s="74"/>
      <c r="B77" s="130"/>
      <c r="C77" s="130"/>
      <c r="D77" s="136"/>
      <c r="E77" s="120"/>
      <c r="F77" s="159"/>
      <c r="G77" s="65" t="s">
        <v>140</v>
      </c>
      <c r="H77" s="63"/>
      <c r="I77" s="64" t="e">
        <f>VLOOKUP(H77,Criterios!$B$3:$C$6,2,FALSE)</f>
        <v>#N/A</v>
      </c>
      <c r="J77" s="63"/>
      <c r="K77" s="64" t="e">
        <f>VLOOKUP(J77,Criterios!$B$7:$C$9,2,FALSE)</f>
        <v>#N/A</v>
      </c>
      <c r="L77" s="63"/>
      <c r="M77" s="63"/>
      <c r="N77" s="63"/>
      <c r="O77" s="63"/>
      <c r="P77" s="63"/>
      <c r="Q77" s="62" t="e">
        <f t="shared" si="1"/>
        <v>#N/A</v>
      </c>
      <c r="R77" s="62" t="e">
        <f>IF(Q77&gt;1%,(R76-(R76*Q77)),Q77)</f>
        <v>#N/A</v>
      </c>
      <c r="S77" s="141"/>
      <c r="T77" s="133"/>
      <c r="U77" s="149"/>
      <c r="V77" s="80"/>
    </row>
    <row r="78" spans="1:22" s="74" customFormat="1" ht="14.25" x14ac:dyDescent="0.2">
      <c r="B78" s="128"/>
      <c r="C78" s="128"/>
      <c r="D78" s="134"/>
      <c r="E78" s="118" t="e">
        <f>VLOOKUP(D78,Criterios!$A$20:$B$24,2,FALSE)</f>
        <v>#N/A</v>
      </c>
      <c r="F78" s="121" t="s">
        <v>144</v>
      </c>
      <c r="G78" s="79" t="s">
        <v>141</v>
      </c>
      <c r="H78" s="77"/>
      <c r="I78" s="78" t="e">
        <f>VLOOKUP(H78,Criterios!$B$3:$C$6,2,FALSE)</f>
        <v>#N/A</v>
      </c>
      <c r="J78" s="77"/>
      <c r="K78" s="78" t="e">
        <f>VLOOKUP(J78,Criterios!$B$7:$C$9,2,FALSE)</f>
        <v>#N/A</v>
      </c>
      <c r="L78" s="77"/>
      <c r="M78" s="77"/>
      <c r="N78" s="77"/>
      <c r="O78" s="77"/>
      <c r="P78" s="77"/>
      <c r="Q78" s="76" t="e">
        <f t="shared" si="1"/>
        <v>#N/A</v>
      </c>
      <c r="R78" s="76" t="e">
        <f>(E78-(E78*Q78))</f>
        <v>#N/A</v>
      </c>
      <c r="S78" s="144" t="e">
        <f>IF(R79&gt;1%,R79,R78)</f>
        <v>#N/A</v>
      </c>
      <c r="T78" s="131" t="e">
        <f>IF(S82&gt;1%,S82,(IF(S80&gt;1%,S80,S78)))</f>
        <v>#N/A</v>
      </c>
      <c r="U78" s="147" t="e">
        <f>IF(T78&lt;=20%,Criterios!$A$20,IF(T78&lt;=40%,Criterios!$A$21,IF(T78&lt;=60%,Criterios!$A$22,IF(T78&lt;=80,Criterios!$A$23,Criterios!$A$24))))</f>
        <v>#N/A</v>
      </c>
      <c r="V78" s="75"/>
    </row>
    <row r="79" spans="1:22" s="60" customFormat="1" ht="15" x14ac:dyDescent="0.2">
      <c r="B79" s="129"/>
      <c r="C79" s="129"/>
      <c r="D79" s="135"/>
      <c r="E79" s="119"/>
      <c r="F79" s="122"/>
      <c r="G79" s="73" t="s">
        <v>140</v>
      </c>
      <c r="H79" s="71"/>
      <c r="I79" s="72" t="e">
        <f>VLOOKUP(H79,Criterios!$B$3:$C$6,2,FALSE)</f>
        <v>#N/A</v>
      </c>
      <c r="J79" s="71"/>
      <c r="K79" s="72" t="e">
        <f>VLOOKUP(J79,Criterios!$B$7:$C$9,2,FALSE)</f>
        <v>#N/A</v>
      </c>
      <c r="L79" s="71"/>
      <c r="M79" s="71"/>
      <c r="N79" s="71"/>
      <c r="O79" s="71"/>
      <c r="P79" s="71"/>
      <c r="Q79" s="70" t="e">
        <f t="shared" si="1"/>
        <v>#N/A</v>
      </c>
      <c r="R79" s="70" t="e">
        <f>(R78-(R78*Q79))</f>
        <v>#N/A</v>
      </c>
      <c r="S79" s="145"/>
      <c r="T79" s="132"/>
      <c r="U79" s="148"/>
      <c r="V79" s="61"/>
    </row>
    <row r="80" spans="1:22" s="60" customFormat="1" ht="15" x14ac:dyDescent="0.2">
      <c r="B80" s="129"/>
      <c r="C80" s="129"/>
      <c r="D80" s="135"/>
      <c r="E80" s="119"/>
      <c r="F80" s="122" t="s">
        <v>143</v>
      </c>
      <c r="G80" s="73" t="s">
        <v>141</v>
      </c>
      <c r="H80" s="71"/>
      <c r="I80" s="72" t="e">
        <f>VLOOKUP(H80,Criterios!$B$3:$C$6,2,FALSE)</f>
        <v>#N/A</v>
      </c>
      <c r="J80" s="71"/>
      <c r="K80" s="72" t="e">
        <f>VLOOKUP(J80,Criterios!$B$7:$C$9,2,FALSE)</f>
        <v>#N/A</v>
      </c>
      <c r="L80" s="71"/>
      <c r="M80" s="71"/>
      <c r="N80" s="71"/>
      <c r="O80" s="71"/>
      <c r="P80" s="71"/>
      <c r="Q80" s="70" t="e">
        <f t="shared" si="1"/>
        <v>#N/A</v>
      </c>
      <c r="R80" s="70" t="e">
        <f>IF(Q80&gt;1%,(R79-(R79*Q80)),Q80)</f>
        <v>#N/A</v>
      </c>
      <c r="S80" s="145" t="e">
        <f>IF(R81&gt;1%,R81,R80)</f>
        <v>#N/A</v>
      </c>
      <c r="T80" s="132"/>
      <c r="U80" s="148"/>
      <c r="V80" s="61"/>
    </row>
    <row r="81" spans="1:23" s="60" customFormat="1" ht="15" x14ac:dyDescent="0.2">
      <c r="B81" s="129"/>
      <c r="C81" s="129"/>
      <c r="D81" s="135"/>
      <c r="E81" s="119"/>
      <c r="F81" s="122"/>
      <c r="G81" s="73" t="s">
        <v>140</v>
      </c>
      <c r="H81" s="71"/>
      <c r="I81" s="72" t="e">
        <f>VLOOKUP(H81,Criterios!$B$3:$C$6,2,FALSE)</f>
        <v>#N/A</v>
      </c>
      <c r="J81" s="71"/>
      <c r="K81" s="72" t="e">
        <f>VLOOKUP(J81,Criterios!$B$7:$C$9,2,FALSE)</f>
        <v>#N/A</v>
      </c>
      <c r="L81" s="71"/>
      <c r="M81" s="71"/>
      <c r="N81" s="71"/>
      <c r="O81" s="71"/>
      <c r="P81" s="71"/>
      <c r="Q81" s="70" t="e">
        <f t="shared" si="1"/>
        <v>#N/A</v>
      </c>
      <c r="R81" s="70" t="e">
        <f>(R80-(R80*Q81))</f>
        <v>#N/A</v>
      </c>
      <c r="S81" s="145"/>
      <c r="T81" s="132"/>
      <c r="U81" s="148"/>
      <c r="V81" s="61"/>
    </row>
    <row r="82" spans="1:23" s="60" customFormat="1" ht="15" x14ac:dyDescent="0.2">
      <c r="B82" s="129"/>
      <c r="C82" s="129"/>
      <c r="D82" s="135"/>
      <c r="E82" s="119"/>
      <c r="F82" s="158" t="s">
        <v>142</v>
      </c>
      <c r="G82" s="69" t="s">
        <v>141</v>
      </c>
      <c r="H82" s="67"/>
      <c r="I82" s="68" t="e">
        <f>VLOOKUP(H82,Criterios!$B$3:$C$6,2,FALSE)</f>
        <v>#N/A</v>
      </c>
      <c r="J82" s="67"/>
      <c r="K82" s="68" t="e">
        <f>VLOOKUP(J82,Criterios!$B$7:$C$9,2,FALSE)</f>
        <v>#N/A</v>
      </c>
      <c r="L82" s="67"/>
      <c r="M82" s="67"/>
      <c r="N82" s="67"/>
      <c r="O82" s="67"/>
      <c r="P82" s="67"/>
      <c r="Q82" s="66" t="e">
        <f t="shared" si="1"/>
        <v>#N/A</v>
      </c>
      <c r="R82" s="66" t="e">
        <f>IF(Q82&gt;1%,(R81-(R81*Q82)),Q82)</f>
        <v>#N/A</v>
      </c>
      <c r="S82" s="140" t="e">
        <f>IF(R83&gt;1%,R83,R82)</f>
        <v>#N/A</v>
      </c>
      <c r="T82" s="132"/>
      <c r="U82" s="148"/>
      <c r="V82" s="61"/>
    </row>
    <row r="83" spans="1:23" s="60" customFormat="1" ht="15" x14ac:dyDescent="0.2">
      <c r="B83" s="130"/>
      <c r="C83" s="130"/>
      <c r="D83" s="136"/>
      <c r="E83" s="120"/>
      <c r="F83" s="159"/>
      <c r="G83" s="65" t="s">
        <v>140</v>
      </c>
      <c r="H83" s="63"/>
      <c r="I83" s="64" t="e">
        <f>VLOOKUP(H83,Criterios!$B$3:$C$6,2,FALSE)</f>
        <v>#N/A</v>
      </c>
      <c r="J83" s="63"/>
      <c r="K83" s="64" t="e">
        <f>VLOOKUP(J83,Criterios!$B$7:$C$9,2,FALSE)</f>
        <v>#N/A</v>
      </c>
      <c r="L83" s="63"/>
      <c r="M83" s="63"/>
      <c r="N83" s="63"/>
      <c r="O83" s="63"/>
      <c r="P83" s="63"/>
      <c r="Q83" s="62" t="e">
        <f t="shared" si="1"/>
        <v>#N/A</v>
      </c>
      <c r="R83" s="62" t="e">
        <f>IF(Q83&gt;1%,(R82-(R82*Q83)),Q83)</f>
        <v>#N/A</v>
      </c>
      <c r="S83" s="141"/>
      <c r="T83" s="133"/>
      <c r="U83" s="149"/>
      <c r="V83" s="61"/>
    </row>
    <row r="84" spans="1:23" x14ac:dyDescent="0.2">
      <c r="B84" s="59"/>
      <c r="C84" s="59"/>
      <c r="D84" s="59"/>
      <c r="E84" s="59"/>
      <c r="F84" s="59"/>
      <c r="G84" s="59"/>
      <c r="J84" s="56"/>
      <c r="K84" s="56"/>
      <c r="L84" s="56"/>
      <c r="M84" s="56"/>
      <c r="N84" s="56"/>
      <c r="O84" s="56"/>
      <c r="P84" s="56"/>
      <c r="Q84" s="56"/>
      <c r="R84" s="56"/>
      <c r="S84" s="56"/>
      <c r="T84" s="58"/>
      <c r="U84" s="56"/>
    </row>
    <row r="85" spans="1:23" ht="5.25" customHeight="1" x14ac:dyDescent="0.2"/>
    <row r="87" spans="1:23" ht="6.75" customHeight="1" x14ac:dyDescent="0.2">
      <c r="A87" s="60"/>
      <c r="B87" s="59"/>
      <c r="C87" s="59"/>
      <c r="D87" s="59"/>
      <c r="E87" s="59"/>
      <c r="F87" s="59"/>
      <c r="G87" s="59"/>
      <c r="J87" s="56"/>
      <c r="K87" s="56"/>
      <c r="L87" s="56"/>
      <c r="M87" s="56"/>
      <c r="N87" s="56"/>
      <c r="O87" s="56"/>
      <c r="P87" s="56"/>
      <c r="Q87" s="56"/>
      <c r="R87" s="56"/>
      <c r="S87" s="56"/>
      <c r="T87" s="56"/>
      <c r="U87" s="56"/>
    </row>
    <row r="88" spans="1:23" ht="16.5" customHeight="1" x14ac:dyDescent="0.2">
      <c r="A88" s="60"/>
      <c r="B88" s="146" t="s">
        <v>173</v>
      </c>
      <c r="C88" s="146"/>
      <c r="D88" s="146"/>
      <c r="E88" s="146"/>
      <c r="F88" s="146"/>
      <c r="G88" s="146"/>
      <c r="H88" s="146"/>
      <c r="I88" s="146"/>
      <c r="J88" s="146"/>
      <c r="K88" s="146"/>
      <c r="L88" s="146"/>
      <c r="M88" s="146"/>
      <c r="N88" s="146"/>
      <c r="O88" s="146"/>
      <c r="P88" s="146"/>
      <c r="Q88" s="146"/>
      <c r="R88" s="146"/>
      <c r="S88" s="146"/>
      <c r="T88" s="146"/>
      <c r="U88" s="146"/>
      <c r="V88" s="146"/>
      <c r="W88" s="146"/>
    </row>
    <row r="89" spans="1:23" ht="15" x14ac:dyDescent="0.2">
      <c r="A89" s="60"/>
      <c r="B89" s="86"/>
      <c r="C89" s="86"/>
      <c r="D89" s="85"/>
      <c r="E89" s="85"/>
      <c r="F89" s="85"/>
      <c r="H89" s="87"/>
      <c r="I89" s="87"/>
      <c r="J89" s="87"/>
      <c r="K89" s="87"/>
      <c r="L89" s="87"/>
    </row>
    <row r="90" spans="1:23" ht="15" customHeight="1" x14ac:dyDescent="0.2">
      <c r="A90" s="60"/>
      <c r="B90" s="124" t="s">
        <v>172</v>
      </c>
      <c r="C90" s="125"/>
      <c r="D90" s="127"/>
      <c r="E90" s="127"/>
      <c r="F90" s="87" t="s">
        <v>171</v>
      </c>
      <c r="G90" s="160"/>
      <c r="H90" s="161"/>
      <c r="I90" s="124" t="s">
        <v>170</v>
      </c>
      <c r="J90" s="124"/>
      <c r="K90" s="124"/>
      <c r="L90" s="125"/>
      <c r="M90" s="160"/>
      <c r="N90" s="185"/>
      <c r="O90" s="185"/>
      <c r="P90" s="185"/>
      <c r="Q90" s="161"/>
      <c r="T90" s="56"/>
      <c r="U90" s="56"/>
    </row>
    <row r="91" spans="1:23" ht="15" x14ac:dyDescent="0.2">
      <c r="A91" s="60"/>
      <c r="B91" s="86"/>
      <c r="C91" s="86"/>
      <c r="D91" s="85"/>
      <c r="E91" s="85"/>
      <c r="F91" s="85"/>
      <c r="H91" s="165"/>
      <c r="I91" s="165"/>
      <c r="J91" s="165"/>
      <c r="K91" s="165"/>
      <c r="L91" s="165"/>
    </row>
    <row r="92" spans="1:23" s="81" customFormat="1" ht="28.5" customHeight="1" x14ac:dyDescent="0.2">
      <c r="B92" s="123" t="s">
        <v>169</v>
      </c>
      <c r="C92" s="123" t="s">
        <v>168</v>
      </c>
      <c r="D92" s="123" t="s">
        <v>167</v>
      </c>
      <c r="E92" s="123"/>
      <c r="F92" s="162" t="s">
        <v>166</v>
      </c>
      <c r="G92" s="123" t="s">
        <v>165</v>
      </c>
      <c r="H92" s="137" t="s">
        <v>164</v>
      </c>
      <c r="I92" s="138"/>
      <c r="J92" s="138"/>
      <c r="K92" s="138"/>
      <c r="L92" s="138"/>
      <c r="M92" s="138"/>
      <c r="N92" s="138"/>
      <c r="O92" s="138"/>
      <c r="P92" s="139"/>
      <c r="Q92" s="154" t="s">
        <v>163</v>
      </c>
      <c r="R92" s="154"/>
      <c r="S92" s="154"/>
      <c r="T92" s="154"/>
      <c r="U92" s="151" t="s">
        <v>162</v>
      </c>
      <c r="V92" s="150" t="s">
        <v>161</v>
      </c>
      <c r="W92" s="150" t="s">
        <v>160</v>
      </c>
    </row>
    <row r="93" spans="1:23" s="81" customFormat="1" ht="21.75" customHeight="1" x14ac:dyDescent="0.2">
      <c r="B93" s="123"/>
      <c r="C93" s="123"/>
      <c r="D93" s="123"/>
      <c r="E93" s="123"/>
      <c r="F93" s="163"/>
      <c r="G93" s="123"/>
      <c r="H93" s="137" t="s">
        <v>159</v>
      </c>
      <c r="I93" s="138"/>
      <c r="J93" s="138"/>
      <c r="K93" s="139"/>
      <c r="L93" s="137" t="s">
        <v>158</v>
      </c>
      <c r="M93" s="138"/>
      <c r="N93" s="138"/>
      <c r="O93" s="138"/>
      <c r="P93" s="139"/>
      <c r="Q93" s="142" t="s">
        <v>157</v>
      </c>
      <c r="R93" s="142" t="s">
        <v>156</v>
      </c>
      <c r="S93" s="142" t="s">
        <v>155</v>
      </c>
      <c r="T93" s="152" t="s">
        <v>154</v>
      </c>
      <c r="U93" s="151" t="s">
        <v>153</v>
      </c>
      <c r="V93" s="150"/>
      <c r="W93" s="150"/>
    </row>
    <row r="94" spans="1:23" s="81" customFormat="1" ht="63.75" x14ac:dyDescent="0.2">
      <c r="B94" s="123"/>
      <c r="C94" s="123"/>
      <c r="D94" s="83" t="s">
        <v>152</v>
      </c>
      <c r="E94" s="83" t="s">
        <v>22</v>
      </c>
      <c r="F94" s="164"/>
      <c r="G94" s="123"/>
      <c r="H94" s="83" t="s">
        <v>151</v>
      </c>
      <c r="I94" s="83" t="s">
        <v>149</v>
      </c>
      <c r="J94" s="83" t="s">
        <v>150</v>
      </c>
      <c r="K94" s="83" t="s">
        <v>149</v>
      </c>
      <c r="L94" s="83" t="s">
        <v>148</v>
      </c>
      <c r="M94" s="84" t="s">
        <v>30</v>
      </c>
      <c r="N94" s="84" t="s">
        <v>147</v>
      </c>
      <c r="O94" s="84" t="s">
        <v>146</v>
      </c>
      <c r="P94" s="83" t="s">
        <v>145</v>
      </c>
      <c r="Q94" s="143"/>
      <c r="R94" s="143"/>
      <c r="S94" s="143"/>
      <c r="T94" s="153"/>
      <c r="U94" s="151"/>
      <c r="V94" s="150"/>
      <c r="W94" s="150"/>
    </row>
    <row r="95" spans="1:23" s="74" customFormat="1" ht="14.25" customHeight="1" x14ac:dyDescent="0.2">
      <c r="B95" s="128"/>
      <c r="C95" s="128"/>
      <c r="D95" s="134"/>
      <c r="E95" s="118" t="e">
        <f>VLOOKUP(D95,Criterios!$A$20:$B$24,2,FALSE)</f>
        <v>#N/A</v>
      </c>
      <c r="F95" s="121" t="s">
        <v>144</v>
      </c>
      <c r="G95" s="79" t="s">
        <v>141</v>
      </c>
      <c r="H95" s="77"/>
      <c r="I95" s="78" t="e">
        <f>VLOOKUP(H95,Criterios!$B$3:$C$6,2,FALSE)</f>
        <v>#N/A</v>
      </c>
      <c r="J95" s="77"/>
      <c r="K95" s="78" t="e">
        <f>VLOOKUP(J95,Criterios!$B$7:$C$9,2,FALSE)</f>
        <v>#N/A</v>
      </c>
      <c r="L95" s="77"/>
      <c r="M95" s="77"/>
      <c r="N95" s="77"/>
      <c r="O95" s="77"/>
      <c r="P95" s="77"/>
      <c r="Q95" s="76" t="e">
        <f t="shared" ref="Q95:Q124" si="2">+I95+K95</f>
        <v>#N/A</v>
      </c>
      <c r="R95" s="76" t="e">
        <f>(E95-(E95*Q95))</f>
        <v>#N/A</v>
      </c>
      <c r="S95" s="144" t="e">
        <f>IF(R96&gt;1%,R96,R95)</f>
        <v>#N/A</v>
      </c>
      <c r="T95" s="131" t="e">
        <f>IF(S99&gt;1%,S99,(IF(S97&gt;1%,S97,S95)))</f>
        <v>#N/A</v>
      </c>
      <c r="U95" s="147" t="e">
        <f>IF(T95&lt;=20%,Criterios!$A$20,IF(T95&lt;=40%,Criterios!$A$21,IF(T95&lt;=60%,Criterios!$A$22,IF(T95&lt;=80,Criterios!$A$23,Criterios!$A$24))))</f>
        <v>#N/A</v>
      </c>
      <c r="V95" s="75"/>
      <c r="W95" s="75"/>
    </row>
    <row r="96" spans="1:23" s="74" customFormat="1" ht="14.25" x14ac:dyDescent="0.2">
      <c r="B96" s="129"/>
      <c r="C96" s="129"/>
      <c r="D96" s="135"/>
      <c r="E96" s="119"/>
      <c r="F96" s="122"/>
      <c r="G96" s="73" t="s">
        <v>140</v>
      </c>
      <c r="H96" s="71"/>
      <c r="I96" s="72" t="e">
        <f>VLOOKUP(H96,Criterios!$B$3:$C$6,2,FALSE)</f>
        <v>#N/A</v>
      </c>
      <c r="J96" s="71"/>
      <c r="K96" s="72" t="e">
        <f>VLOOKUP(J96,Criterios!$B$7:$C$9,2,FALSE)</f>
        <v>#N/A</v>
      </c>
      <c r="L96" s="71"/>
      <c r="M96" s="71"/>
      <c r="N96" s="71"/>
      <c r="O96" s="71"/>
      <c r="P96" s="71"/>
      <c r="Q96" s="70" t="e">
        <f t="shared" si="2"/>
        <v>#N/A</v>
      </c>
      <c r="R96" s="70" t="e">
        <f>(R95-(R95*Q96))</f>
        <v>#N/A</v>
      </c>
      <c r="S96" s="145"/>
      <c r="T96" s="132"/>
      <c r="U96" s="148"/>
      <c r="V96" s="75"/>
      <c r="W96" s="75"/>
    </row>
    <row r="97" spans="2:23" s="74" customFormat="1" ht="14.25" x14ac:dyDescent="0.2">
      <c r="B97" s="129"/>
      <c r="C97" s="129"/>
      <c r="D97" s="135"/>
      <c r="E97" s="119"/>
      <c r="F97" s="122" t="s">
        <v>143</v>
      </c>
      <c r="G97" s="73" t="s">
        <v>141</v>
      </c>
      <c r="H97" s="71"/>
      <c r="I97" s="72" t="e">
        <f>VLOOKUP(H97,Criterios!$B$3:$C$6,2,FALSE)</f>
        <v>#N/A</v>
      </c>
      <c r="J97" s="71"/>
      <c r="K97" s="72" t="e">
        <f>VLOOKUP(J97,Criterios!$B$7:$C$9,2,FALSE)</f>
        <v>#N/A</v>
      </c>
      <c r="L97" s="71"/>
      <c r="M97" s="71"/>
      <c r="N97" s="71"/>
      <c r="O97" s="71"/>
      <c r="P97" s="71"/>
      <c r="Q97" s="70" t="e">
        <f t="shared" si="2"/>
        <v>#N/A</v>
      </c>
      <c r="R97" s="70" t="e">
        <f>IF(Q97&gt;1%,(R96-(R96*Q97)),Q97)</f>
        <v>#N/A</v>
      </c>
      <c r="S97" s="145" t="e">
        <f>IF(R98&gt;1%,R98,R97)</f>
        <v>#N/A</v>
      </c>
      <c r="T97" s="132"/>
      <c r="U97" s="148"/>
      <c r="V97" s="75"/>
      <c r="W97" s="75"/>
    </row>
    <row r="98" spans="2:23" s="74" customFormat="1" ht="14.25" x14ac:dyDescent="0.2">
      <c r="B98" s="129"/>
      <c r="C98" s="129"/>
      <c r="D98" s="135"/>
      <c r="E98" s="119"/>
      <c r="F98" s="122"/>
      <c r="G98" s="73" t="s">
        <v>140</v>
      </c>
      <c r="H98" s="71"/>
      <c r="I98" s="72" t="e">
        <f>VLOOKUP(H98,Criterios!$B$3:$C$6,2,FALSE)</f>
        <v>#N/A</v>
      </c>
      <c r="J98" s="71"/>
      <c r="K98" s="72" t="e">
        <f>VLOOKUP(J98,Criterios!$B$7:$C$9,2,FALSE)</f>
        <v>#N/A</v>
      </c>
      <c r="L98" s="71"/>
      <c r="M98" s="71"/>
      <c r="N98" s="71"/>
      <c r="O98" s="71"/>
      <c r="P98" s="71"/>
      <c r="Q98" s="70" t="e">
        <f t="shared" si="2"/>
        <v>#N/A</v>
      </c>
      <c r="R98" s="70" t="e">
        <f>(R97-(R97*Q98))</f>
        <v>#N/A</v>
      </c>
      <c r="S98" s="145"/>
      <c r="T98" s="132"/>
      <c r="U98" s="148"/>
      <c r="V98" s="75"/>
      <c r="W98" s="75"/>
    </row>
    <row r="99" spans="2:23" s="74" customFormat="1" ht="14.25" x14ac:dyDescent="0.2">
      <c r="B99" s="129"/>
      <c r="C99" s="129"/>
      <c r="D99" s="135"/>
      <c r="E99" s="119"/>
      <c r="F99" s="158" t="s">
        <v>142</v>
      </c>
      <c r="G99" s="69" t="s">
        <v>141</v>
      </c>
      <c r="H99" s="67"/>
      <c r="I99" s="68" t="e">
        <f>VLOOKUP(H99,Criterios!$B$3:$C$6,2,FALSE)</f>
        <v>#N/A</v>
      </c>
      <c r="J99" s="71"/>
      <c r="K99" s="68" t="e">
        <f>VLOOKUP(J99,Criterios!$B$7:$C$9,2,FALSE)</f>
        <v>#N/A</v>
      </c>
      <c r="L99" s="67"/>
      <c r="M99" s="67"/>
      <c r="N99" s="67"/>
      <c r="O99" s="67"/>
      <c r="P99" s="67"/>
      <c r="Q99" s="66" t="e">
        <f t="shared" si="2"/>
        <v>#N/A</v>
      </c>
      <c r="R99" s="66" t="e">
        <f>IF(Q99&gt;1%,(R98-(R98*Q99)),Q99)</f>
        <v>#N/A</v>
      </c>
      <c r="S99" s="140" t="e">
        <f>IF(R100&gt;1%,R100,R99)</f>
        <v>#N/A</v>
      </c>
      <c r="T99" s="132"/>
      <c r="U99" s="148"/>
      <c r="V99" s="75"/>
      <c r="W99" s="75"/>
    </row>
    <row r="100" spans="2:23" s="74" customFormat="1" ht="14.25" x14ac:dyDescent="0.2">
      <c r="B100" s="130"/>
      <c r="C100" s="130"/>
      <c r="D100" s="136"/>
      <c r="E100" s="120"/>
      <c r="F100" s="159"/>
      <c r="G100" s="65" t="s">
        <v>140</v>
      </c>
      <c r="H100" s="63"/>
      <c r="I100" s="64" t="e">
        <f>VLOOKUP(H100,Criterios!$B$3:$C$6,2,FALSE)</f>
        <v>#N/A</v>
      </c>
      <c r="J100" s="63"/>
      <c r="K100" s="64" t="e">
        <f>VLOOKUP(J100,Criterios!$B$7:$C$9,2,FALSE)</f>
        <v>#N/A</v>
      </c>
      <c r="L100" s="63"/>
      <c r="M100" s="63"/>
      <c r="N100" s="63"/>
      <c r="O100" s="63"/>
      <c r="P100" s="63"/>
      <c r="Q100" s="62" t="e">
        <f t="shared" si="2"/>
        <v>#N/A</v>
      </c>
      <c r="R100" s="62" t="e">
        <f>IF(Q100&gt;1%,(R99-(R99*Q100)),Q100)</f>
        <v>#N/A</v>
      </c>
      <c r="S100" s="141"/>
      <c r="T100" s="133"/>
      <c r="U100" s="149"/>
      <c r="V100" s="75"/>
      <c r="W100" s="75"/>
    </row>
    <row r="101" spans="2:23" s="74" customFormat="1" ht="14.25" x14ac:dyDescent="0.2">
      <c r="B101" s="128"/>
      <c r="C101" s="128"/>
      <c r="D101" s="134"/>
      <c r="E101" s="118" t="e">
        <f>VLOOKUP(D101,Criterios!$A$20:$B$24,2,FALSE)</f>
        <v>#N/A</v>
      </c>
      <c r="F101" s="121" t="s">
        <v>144</v>
      </c>
      <c r="G101" s="79" t="s">
        <v>141</v>
      </c>
      <c r="H101" s="77"/>
      <c r="I101" s="78" t="e">
        <f>VLOOKUP(H101,Criterios!$B$3:$C$6,2,FALSE)</f>
        <v>#N/A</v>
      </c>
      <c r="J101" s="77"/>
      <c r="K101" s="78" t="e">
        <f>VLOOKUP(J101,Criterios!$B$7:$C$9,2,FALSE)</f>
        <v>#N/A</v>
      </c>
      <c r="L101" s="77"/>
      <c r="M101" s="77"/>
      <c r="N101" s="77"/>
      <c r="O101" s="77"/>
      <c r="P101" s="77"/>
      <c r="Q101" s="76" t="e">
        <f t="shared" si="2"/>
        <v>#N/A</v>
      </c>
      <c r="R101" s="76" t="e">
        <f>(E101-(E101*Q101))</f>
        <v>#N/A</v>
      </c>
      <c r="S101" s="144" t="e">
        <f>IF(R102&gt;1%,R102,R101)</f>
        <v>#N/A</v>
      </c>
      <c r="T101" s="131" t="e">
        <f>IF(S105&gt;1%,S105,(IF(S103&gt;1%,S103,S101)))</f>
        <v>#N/A</v>
      </c>
      <c r="U101" s="147" t="e">
        <f>IF(T101&lt;=20%,Criterios!$A$20,IF(T101&lt;=40%,Criterios!$A$21,IF(T101&lt;=60%,Criterios!$A$22,IF(T101&lt;=80,Criterios!$A$23,Criterios!$A$24))))</f>
        <v>#N/A</v>
      </c>
      <c r="V101" s="75"/>
      <c r="W101" s="75"/>
    </row>
    <row r="102" spans="2:23" s="60" customFormat="1" ht="15" x14ac:dyDescent="0.2">
      <c r="B102" s="129"/>
      <c r="C102" s="129"/>
      <c r="D102" s="135"/>
      <c r="E102" s="119"/>
      <c r="F102" s="122"/>
      <c r="G102" s="73" t="s">
        <v>140</v>
      </c>
      <c r="H102" s="71"/>
      <c r="I102" s="72" t="e">
        <f>VLOOKUP(H102,Criterios!$B$3:$C$6,2,FALSE)</f>
        <v>#N/A</v>
      </c>
      <c r="J102" s="71"/>
      <c r="K102" s="72" t="e">
        <f>VLOOKUP(J102,Criterios!$B$7:$C$9,2,FALSE)</f>
        <v>#N/A</v>
      </c>
      <c r="L102" s="71"/>
      <c r="M102" s="71"/>
      <c r="N102" s="71"/>
      <c r="O102" s="71"/>
      <c r="P102" s="71"/>
      <c r="Q102" s="70" t="e">
        <f t="shared" si="2"/>
        <v>#N/A</v>
      </c>
      <c r="R102" s="70" t="e">
        <f>(R101-(R101*Q102))</f>
        <v>#N/A</v>
      </c>
      <c r="S102" s="145"/>
      <c r="T102" s="132"/>
      <c r="U102" s="148"/>
      <c r="V102" s="61"/>
      <c r="W102" s="61"/>
    </row>
    <row r="103" spans="2:23" s="60" customFormat="1" ht="15" x14ac:dyDescent="0.2">
      <c r="B103" s="129"/>
      <c r="C103" s="129"/>
      <c r="D103" s="135"/>
      <c r="E103" s="119"/>
      <c r="F103" s="122" t="s">
        <v>143</v>
      </c>
      <c r="G103" s="73" t="s">
        <v>141</v>
      </c>
      <c r="H103" s="71"/>
      <c r="I103" s="72" t="e">
        <f>VLOOKUP(H103,Criterios!$B$3:$C$6,2,FALSE)</f>
        <v>#N/A</v>
      </c>
      <c r="J103" s="71"/>
      <c r="K103" s="72" t="e">
        <f>VLOOKUP(J103,Criterios!$B$7:$C$9,2,FALSE)</f>
        <v>#N/A</v>
      </c>
      <c r="L103" s="71"/>
      <c r="M103" s="71"/>
      <c r="N103" s="71"/>
      <c r="O103" s="71"/>
      <c r="P103" s="71"/>
      <c r="Q103" s="70" t="e">
        <f t="shared" si="2"/>
        <v>#N/A</v>
      </c>
      <c r="R103" s="70" t="e">
        <f>IF(Q103&gt;1%,(R102-(R102*Q103)),Q103)</f>
        <v>#N/A</v>
      </c>
      <c r="S103" s="145" t="e">
        <f>IF(R104&gt;1%,R104,R103)</f>
        <v>#N/A</v>
      </c>
      <c r="T103" s="132"/>
      <c r="U103" s="148"/>
      <c r="V103" s="61"/>
      <c r="W103" s="61"/>
    </row>
    <row r="104" spans="2:23" s="60" customFormat="1" ht="15" x14ac:dyDescent="0.2">
      <c r="B104" s="129"/>
      <c r="C104" s="129"/>
      <c r="D104" s="135"/>
      <c r="E104" s="119"/>
      <c r="F104" s="122"/>
      <c r="G104" s="73" t="s">
        <v>140</v>
      </c>
      <c r="H104" s="71"/>
      <c r="I104" s="72" t="e">
        <f>VLOOKUP(H104,Criterios!$B$3:$C$6,2,FALSE)</f>
        <v>#N/A</v>
      </c>
      <c r="J104" s="71"/>
      <c r="K104" s="72" t="e">
        <f>VLOOKUP(J104,Criterios!$B$7:$C$9,2,FALSE)</f>
        <v>#N/A</v>
      </c>
      <c r="L104" s="71"/>
      <c r="M104" s="71"/>
      <c r="N104" s="71"/>
      <c r="O104" s="71"/>
      <c r="P104" s="71"/>
      <c r="Q104" s="70" t="e">
        <f t="shared" si="2"/>
        <v>#N/A</v>
      </c>
      <c r="R104" s="70" t="e">
        <f>(R103-(R103*Q104))</f>
        <v>#N/A</v>
      </c>
      <c r="S104" s="145"/>
      <c r="T104" s="132"/>
      <c r="U104" s="148"/>
      <c r="V104" s="61"/>
      <c r="W104" s="61"/>
    </row>
    <row r="105" spans="2:23" s="60" customFormat="1" ht="15" x14ac:dyDescent="0.2">
      <c r="B105" s="129"/>
      <c r="C105" s="129"/>
      <c r="D105" s="135"/>
      <c r="E105" s="119"/>
      <c r="F105" s="158" t="s">
        <v>142</v>
      </c>
      <c r="G105" s="69" t="s">
        <v>141</v>
      </c>
      <c r="H105" s="67"/>
      <c r="I105" s="68" t="e">
        <f>VLOOKUP(H105,Criterios!$B$3:$C$6,2,FALSE)</f>
        <v>#N/A</v>
      </c>
      <c r="J105" s="67"/>
      <c r="K105" s="68" t="e">
        <f>VLOOKUP(J105,Criterios!$B$7:$C$9,2,FALSE)</f>
        <v>#N/A</v>
      </c>
      <c r="L105" s="67"/>
      <c r="M105" s="67"/>
      <c r="N105" s="67"/>
      <c r="O105" s="67"/>
      <c r="P105" s="67"/>
      <c r="Q105" s="66" t="e">
        <f t="shared" si="2"/>
        <v>#N/A</v>
      </c>
      <c r="R105" s="66" t="e">
        <f>IF(Q105&gt;1%,(R104-(R104*Q105)),Q105)</f>
        <v>#N/A</v>
      </c>
      <c r="S105" s="140" t="e">
        <f>IF(R106&gt;1%,R106,R105)</f>
        <v>#N/A</v>
      </c>
      <c r="T105" s="132"/>
      <c r="U105" s="148"/>
      <c r="V105" s="61"/>
      <c r="W105" s="61"/>
    </row>
    <row r="106" spans="2:23" s="60" customFormat="1" ht="15" x14ac:dyDescent="0.2">
      <c r="B106" s="130"/>
      <c r="C106" s="130"/>
      <c r="D106" s="136"/>
      <c r="E106" s="120"/>
      <c r="F106" s="159"/>
      <c r="G106" s="65" t="s">
        <v>140</v>
      </c>
      <c r="H106" s="63"/>
      <c r="I106" s="64" t="e">
        <f>VLOOKUP(H106,Criterios!$B$3:$C$6,2,FALSE)</f>
        <v>#N/A</v>
      </c>
      <c r="J106" s="63"/>
      <c r="K106" s="64" t="e">
        <f>VLOOKUP(J106,Criterios!$B$7:$C$9,2,FALSE)</f>
        <v>#N/A</v>
      </c>
      <c r="L106" s="63"/>
      <c r="M106" s="63"/>
      <c r="N106" s="63"/>
      <c r="O106" s="63"/>
      <c r="P106" s="63"/>
      <c r="Q106" s="62" t="e">
        <f t="shared" si="2"/>
        <v>#N/A</v>
      </c>
      <c r="R106" s="62" t="e">
        <f>IF(Q106&gt;1%,(R105-(R105*Q106)),Q106)</f>
        <v>#N/A</v>
      </c>
      <c r="S106" s="141"/>
      <c r="T106" s="133"/>
      <c r="U106" s="149"/>
      <c r="V106" s="61"/>
      <c r="W106" s="61"/>
    </row>
    <row r="107" spans="2:23" s="81" customFormat="1" ht="15" x14ac:dyDescent="0.2">
      <c r="B107" s="128"/>
      <c r="C107" s="128"/>
      <c r="D107" s="134"/>
      <c r="E107" s="118" t="e">
        <f>VLOOKUP(D107,Criterios!$A$20:$B$24,2,FALSE)</f>
        <v>#N/A</v>
      </c>
      <c r="F107" s="121" t="s">
        <v>144</v>
      </c>
      <c r="G107" s="79" t="s">
        <v>141</v>
      </c>
      <c r="H107" s="77"/>
      <c r="I107" s="78" t="e">
        <f>VLOOKUP(H107,Criterios!$B$3:$C$6,2,FALSE)</f>
        <v>#N/A</v>
      </c>
      <c r="J107" s="77"/>
      <c r="K107" s="78" t="e">
        <f>VLOOKUP(J107,Criterios!$B$7:$C$9,2,FALSE)</f>
        <v>#N/A</v>
      </c>
      <c r="L107" s="77"/>
      <c r="M107" s="77"/>
      <c r="N107" s="77"/>
      <c r="O107" s="77"/>
      <c r="P107" s="77"/>
      <c r="Q107" s="76" t="e">
        <f t="shared" si="2"/>
        <v>#N/A</v>
      </c>
      <c r="R107" s="76" t="e">
        <f>(E107-(E107*Q107))</f>
        <v>#N/A</v>
      </c>
      <c r="S107" s="144" t="e">
        <f>IF(R108&gt;1%,R108,R107)</f>
        <v>#N/A</v>
      </c>
      <c r="T107" s="131" t="e">
        <f>IF(S111&gt;1%,S111,(IF(S109&gt;1%,S109,S107)))</f>
        <v>#N/A</v>
      </c>
      <c r="U107" s="147" t="e">
        <f>IF(T107&lt;=20%,Criterios!$A$20,IF(T107&lt;=40%,Criterios!$A$21,IF(T107&lt;=60%,Criterios!$A$22,IF(T107&lt;=80,Criterios!$A$23,Criterios!$A$24))))</f>
        <v>#N/A</v>
      </c>
      <c r="V107" s="82"/>
      <c r="W107" s="82"/>
    </row>
    <row r="108" spans="2:23" s="81" customFormat="1" ht="15" x14ac:dyDescent="0.2">
      <c r="B108" s="129"/>
      <c r="C108" s="129"/>
      <c r="D108" s="135"/>
      <c r="E108" s="119"/>
      <c r="F108" s="122"/>
      <c r="G108" s="73" t="s">
        <v>140</v>
      </c>
      <c r="H108" s="71"/>
      <c r="I108" s="72" t="e">
        <f>VLOOKUP(H108,Criterios!$B$3:$C$6,2,FALSE)</f>
        <v>#N/A</v>
      </c>
      <c r="J108" s="71"/>
      <c r="K108" s="72" t="e">
        <f>VLOOKUP(J108,Criterios!$B$7:$C$9,2,FALSE)</f>
        <v>#N/A</v>
      </c>
      <c r="L108" s="71"/>
      <c r="M108" s="71"/>
      <c r="N108" s="71"/>
      <c r="O108" s="71"/>
      <c r="P108" s="71"/>
      <c r="Q108" s="70" t="e">
        <f t="shared" si="2"/>
        <v>#N/A</v>
      </c>
      <c r="R108" s="70" t="e">
        <f>(R107-(R107*Q108))</f>
        <v>#N/A</v>
      </c>
      <c r="S108" s="145"/>
      <c r="T108" s="132"/>
      <c r="U108" s="148"/>
      <c r="V108" s="82"/>
      <c r="W108" s="82"/>
    </row>
    <row r="109" spans="2:23" s="81" customFormat="1" ht="15" x14ac:dyDescent="0.2">
      <c r="B109" s="129"/>
      <c r="C109" s="129"/>
      <c r="D109" s="135"/>
      <c r="E109" s="119"/>
      <c r="F109" s="122" t="s">
        <v>143</v>
      </c>
      <c r="G109" s="73" t="s">
        <v>141</v>
      </c>
      <c r="H109" s="71"/>
      <c r="I109" s="72" t="e">
        <f>VLOOKUP(H109,Criterios!$B$3:$C$6,2,FALSE)</f>
        <v>#N/A</v>
      </c>
      <c r="J109" s="71"/>
      <c r="K109" s="72" t="e">
        <f>VLOOKUP(J109,Criterios!$B$7:$C$9,2,FALSE)</f>
        <v>#N/A</v>
      </c>
      <c r="L109" s="71"/>
      <c r="M109" s="71"/>
      <c r="N109" s="71"/>
      <c r="O109" s="71"/>
      <c r="P109" s="71"/>
      <c r="Q109" s="70" t="e">
        <f t="shared" si="2"/>
        <v>#N/A</v>
      </c>
      <c r="R109" s="70" t="e">
        <f>IF(Q109&gt;1%,(R108-(R108*Q109)),Q109)</f>
        <v>#N/A</v>
      </c>
      <c r="S109" s="145" t="e">
        <f>IF(R110&gt;1%,R110,R109)</f>
        <v>#N/A</v>
      </c>
      <c r="T109" s="132"/>
      <c r="U109" s="148"/>
      <c r="V109" s="82"/>
      <c r="W109" s="82"/>
    </row>
    <row r="110" spans="2:23" s="81" customFormat="1" ht="15" x14ac:dyDescent="0.2">
      <c r="B110" s="129"/>
      <c r="C110" s="129"/>
      <c r="D110" s="135"/>
      <c r="E110" s="119"/>
      <c r="F110" s="122"/>
      <c r="G110" s="73" t="s">
        <v>140</v>
      </c>
      <c r="H110" s="71"/>
      <c r="I110" s="72" t="e">
        <f>VLOOKUP(H110,Criterios!$B$3:$C$6,2,FALSE)</f>
        <v>#N/A</v>
      </c>
      <c r="J110" s="71"/>
      <c r="K110" s="72" t="e">
        <f>VLOOKUP(J110,Criterios!$B$7:$C$9,2,FALSE)</f>
        <v>#N/A</v>
      </c>
      <c r="L110" s="71"/>
      <c r="M110" s="71"/>
      <c r="N110" s="71"/>
      <c r="O110" s="71"/>
      <c r="P110" s="71"/>
      <c r="Q110" s="70" t="e">
        <f t="shared" si="2"/>
        <v>#N/A</v>
      </c>
      <c r="R110" s="70" t="e">
        <f>(R109-(R109*Q110))</f>
        <v>#N/A</v>
      </c>
      <c r="S110" s="145"/>
      <c r="T110" s="132"/>
      <c r="U110" s="148"/>
      <c r="V110" s="82"/>
      <c r="W110" s="82"/>
    </row>
    <row r="111" spans="2:23" s="81" customFormat="1" ht="15" x14ac:dyDescent="0.2">
      <c r="B111" s="129"/>
      <c r="C111" s="129"/>
      <c r="D111" s="135"/>
      <c r="E111" s="119"/>
      <c r="F111" s="158" t="s">
        <v>142</v>
      </c>
      <c r="G111" s="69" t="s">
        <v>141</v>
      </c>
      <c r="H111" s="67"/>
      <c r="I111" s="68" t="e">
        <f>VLOOKUP(H111,Criterios!$B$3:$C$6,2,FALSE)</f>
        <v>#N/A</v>
      </c>
      <c r="J111" s="67"/>
      <c r="K111" s="68" t="e">
        <f>VLOOKUP(J111,Criterios!$B$7:$C$9,2,FALSE)</f>
        <v>#N/A</v>
      </c>
      <c r="L111" s="67"/>
      <c r="M111" s="67"/>
      <c r="N111" s="67"/>
      <c r="O111" s="67"/>
      <c r="P111" s="67"/>
      <c r="Q111" s="66" t="e">
        <f t="shared" si="2"/>
        <v>#N/A</v>
      </c>
      <c r="R111" s="66" t="e">
        <f>IF(Q111&gt;1%,(R110-(R110*Q111)),Q111)</f>
        <v>#N/A</v>
      </c>
      <c r="S111" s="140" t="e">
        <f>IF(R112&gt;1%,R112,R111)</f>
        <v>#N/A</v>
      </c>
      <c r="T111" s="132"/>
      <c r="U111" s="148"/>
      <c r="V111" s="82"/>
      <c r="W111" s="82"/>
    </row>
    <row r="112" spans="2:23" x14ac:dyDescent="0.2">
      <c r="B112" s="130"/>
      <c r="C112" s="130"/>
      <c r="D112" s="136"/>
      <c r="E112" s="120"/>
      <c r="F112" s="159"/>
      <c r="G112" s="65" t="s">
        <v>140</v>
      </c>
      <c r="H112" s="63"/>
      <c r="I112" s="64" t="e">
        <f>VLOOKUP(H112,Criterios!$B$3:$C$6,2,FALSE)</f>
        <v>#N/A</v>
      </c>
      <c r="J112" s="63"/>
      <c r="K112" s="64" t="e">
        <f>VLOOKUP(J112,Criterios!$B$7:$C$9,2,FALSE)</f>
        <v>#N/A</v>
      </c>
      <c r="L112" s="63"/>
      <c r="M112" s="63"/>
      <c r="N112" s="63"/>
      <c r="O112" s="63"/>
      <c r="P112" s="63"/>
      <c r="Q112" s="62" t="e">
        <f t="shared" si="2"/>
        <v>#N/A</v>
      </c>
      <c r="R112" s="62" t="e">
        <f>IF(Q112&gt;1%,(R111-(R111*Q112)),Q112)</f>
        <v>#N/A</v>
      </c>
      <c r="S112" s="141"/>
      <c r="T112" s="133"/>
      <c r="U112" s="149"/>
      <c r="V112" s="80"/>
      <c r="W112" s="80"/>
    </row>
    <row r="113" spans="1:23" ht="14.25" x14ac:dyDescent="0.2">
      <c r="A113" s="74"/>
      <c r="B113" s="128"/>
      <c r="C113" s="128"/>
      <c r="D113" s="134"/>
      <c r="E113" s="118" t="e">
        <f>VLOOKUP(D113,Criterios!$A$20:$B$24,2,FALSE)</f>
        <v>#N/A</v>
      </c>
      <c r="F113" s="121" t="s">
        <v>144</v>
      </c>
      <c r="G113" s="79" t="s">
        <v>141</v>
      </c>
      <c r="H113" s="77"/>
      <c r="I113" s="78" t="e">
        <f>VLOOKUP(H113,Criterios!$B$3:$C$6,2,FALSE)</f>
        <v>#N/A</v>
      </c>
      <c r="J113" s="77"/>
      <c r="K113" s="78" t="e">
        <f>VLOOKUP(J113,Criterios!$B$7:$C$9,2,FALSE)</f>
        <v>#N/A</v>
      </c>
      <c r="L113" s="77"/>
      <c r="M113" s="77"/>
      <c r="N113" s="77"/>
      <c r="O113" s="77"/>
      <c r="P113" s="77"/>
      <c r="Q113" s="76" t="e">
        <f t="shared" si="2"/>
        <v>#N/A</v>
      </c>
      <c r="R113" s="76" t="e">
        <f>(E113-(E113*Q113))</f>
        <v>#N/A</v>
      </c>
      <c r="S113" s="144" t="e">
        <f>IF(R114&gt;1%,R114,R113)</f>
        <v>#N/A</v>
      </c>
      <c r="T113" s="131" t="e">
        <f>IF(S117&gt;1%,S117,(IF(S115&gt;1%,S115,S113)))</f>
        <v>#N/A</v>
      </c>
      <c r="U113" s="147" t="e">
        <f>IF(T113&lt;=20%,Criterios!$A$20,IF(T113&lt;=40%,Criterios!$A$21,IF(T113&lt;=60%,Criterios!$A$22,IF(T113&lt;=80,Criterios!$A$23,Criterios!$A$24))))</f>
        <v>#N/A</v>
      </c>
      <c r="V113" s="80"/>
      <c r="W113" s="80"/>
    </row>
    <row r="114" spans="1:23" ht="14.25" x14ac:dyDescent="0.2">
      <c r="A114" s="74"/>
      <c r="B114" s="129"/>
      <c r="C114" s="129"/>
      <c r="D114" s="135"/>
      <c r="E114" s="119"/>
      <c r="F114" s="122"/>
      <c r="G114" s="73" t="s">
        <v>140</v>
      </c>
      <c r="H114" s="71"/>
      <c r="I114" s="72" t="e">
        <f>VLOOKUP(H114,Criterios!$B$3:$C$6,2,FALSE)</f>
        <v>#N/A</v>
      </c>
      <c r="J114" s="71"/>
      <c r="K114" s="72" t="e">
        <f>VLOOKUP(J114,Criterios!$B$7:$C$9,2,FALSE)</f>
        <v>#N/A</v>
      </c>
      <c r="L114" s="71"/>
      <c r="M114" s="71"/>
      <c r="N114" s="71"/>
      <c r="O114" s="71"/>
      <c r="P114" s="71"/>
      <c r="Q114" s="70" t="e">
        <f t="shared" si="2"/>
        <v>#N/A</v>
      </c>
      <c r="R114" s="70" t="e">
        <f>(R113-(R113*Q114))</f>
        <v>#N/A</v>
      </c>
      <c r="S114" s="145"/>
      <c r="T114" s="132"/>
      <c r="U114" s="148"/>
      <c r="V114" s="80"/>
      <c r="W114" s="80"/>
    </row>
    <row r="115" spans="1:23" ht="14.25" x14ac:dyDescent="0.2">
      <c r="A115" s="74"/>
      <c r="B115" s="129"/>
      <c r="C115" s="129"/>
      <c r="D115" s="135"/>
      <c r="E115" s="119"/>
      <c r="F115" s="122" t="s">
        <v>143</v>
      </c>
      <c r="G115" s="73" t="s">
        <v>141</v>
      </c>
      <c r="H115" s="71"/>
      <c r="I115" s="72" t="e">
        <f>VLOOKUP(H115,Criterios!$B$3:$C$6,2,FALSE)</f>
        <v>#N/A</v>
      </c>
      <c r="J115" s="71"/>
      <c r="K115" s="72" t="e">
        <f>VLOOKUP(J115,Criterios!$B$7:$C$9,2,FALSE)</f>
        <v>#N/A</v>
      </c>
      <c r="L115" s="71"/>
      <c r="M115" s="71"/>
      <c r="N115" s="71"/>
      <c r="O115" s="71"/>
      <c r="P115" s="71"/>
      <c r="Q115" s="70" t="e">
        <f t="shared" si="2"/>
        <v>#N/A</v>
      </c>
      <c r="R115" s="70" t="e">
        <f>IF(Q115&gt;1%,(R114-(R114*Q115)),Q115)</f>
        <v>#N/A</v>
      </c>
      <c r="S115" s="145" t="e">
        <f>IF(R116&gt;1%,R116,R115)</f>
        <v>#N/A</v>
      </c>
      <c r="T115" s="132"/>
      <c r="U115" s="148"/>
      <c r="V115" s="80"/>
      <c r="W115" s="80"/>
    </row>
    <row r="116" spans="1:23" ht="14.25" x14ac:dyDescent="0.2">
      <c r="A116" s="74"/>
      <c r="B116" s="129"/>
      <c r="C116" s="129"/>
      <c r="D116" s="135"/>
      <c r="E116" s="119"/>
      <c r="F116" s="122"/>
      <c r="G116" s="73" t="s">
        <v>140</v>
      </c>
      <c r="H116" s="71"/>
      <c r="I116" s="72" t="e">
        <f>VLOOKUP(H116,Criterios!$B$3:$C$6,2,FALSE)</f>
        <v>#N/A</v>
      </c>
      <c r="J116" s="71"/>
      <c r="K116" s="72" t="e">
        <f>VLOOKUP(J116,Criterios!$B$7:$C$9,2,FALSE)</f>
        <v>#N/A</v>
      </c>
      <c r="L116" s="71"/>
      <c r="M116" s="71"/>
      <c r="N116" s="71"/>
      <c r="O116" s="71"/>
      <c r="P116" s="71"/>
      <c r="Q116" s="70" t="e">
        <f t="shared" si="2"/>
        <v>#N/A</v>
      </c>
      <c r="R116" s="70" t="e">
        <f>(R115-(R115*Q116))</f>
        <v>#N/A</v>
      </c>
      <c r="S116" s="145"/>
      <c r="T116" s="132"/>
      <c r="U116" s="148"/>
      <c r="V116" s="80"/>
      <c r="W116" s="80"/>
    </row>
    <row r="117" spans="1:23" ht="14.25" x14ac:dyDescent="0.2">
      <c r="A117" s="74"/>
      <c r="B117" s="129"/>
      <c r="C117" s="129"/>
      <c r="D117" s="135"/>
      <c r="E117" s="119"/>
      <c r="F117" s="158" t="s">
        <v>142</v>
      </c>
      <c r="G117" s="69" t="s">
        <v>141</v>
      </c>
      <c r="H117" s="67"/>
      <c r="I117" s="68" t="e">
        <f>VLOOKUP(H117,Criterios!$B$3:$C$6,2,FALSE)</f>
        <v>#N/A</v>
      </c>
      <c r="J117" s="67"/>
      <c r="K117" s="68" t="e">
        <f>VLOOKUP(J117,Criterios!$B$7:$C$9,2,FALSE)</f>
        <v>#N/A</v>
      </c>
      <c r="L117" s="67"/>
      <c r="M117" s="67"/>
      <c r="N117" s="67"/>
      <c r="O117" s="67"/>
      <c r="P117" s="67"/>
      <c r="Q117" s="66" t="e">
        <f t="shared" si="2"/>
        <v>#N/A</v>
      </c>
      <c r="R117" s="66" t="e">
        <f>IF(Q117&gt;1%,(R116-(R116*Q117)),Q117)</f>
        <v>#N/A</v>
      </c>
      <c r="S117" s="140" t="e">
        <f>IF(R118&gt;1%,R118,R117)</f>
        <v>#N/A</v>
      </c>
      <c r="T117" s="132"/>
      <c r="U117" s="148"/>
      <c r="V117" s="80"/>
      <c r="W117" s="80"/>
    </row>
    <row r="118" spans="1:23" ht="14.25" x14ac:dyDescent="0.2">
      <c r="A118" s="74"/>
      <c r="B118" s="130"/>
      <c r="C118" s="130"/>
      <c r="D118" s="136"/>
      <c r="E118" s="120"/>
      <c r="F118" s="159"/>
      <c r="G118" s="65" t="s">
        <v>140</v>
      </c>
      <c r="H118" s="63"/>
      <c r="I118" s="64" t="e">
        <f>VLOOKUP(H118,Criterios!$B$3:$C$6,2,FALSE)</f>
        <v>#N/A</v>
      </c>
      <c r="J118" s="63"/>
      <c r="K118" s="64" t="e">
        <f>VLOOKUP(J118,Criterios!$B$7:$C$9,2,FALSE)</f>
        <v>#N/A</v>
      </c>
      <c r="L118" s="63"/>
      <c r="M118" s="63"/>
      <c r="N118" s="63"/>
      <c r="O118" s="63"/>
      <c r="P118" s="63"/>
      <c r="Q118" s="62" t="e">
        <f t="shared" si="2"/>
        <v>#N/A</v>
      </c>
      <c r="R118" s="62" t="e">
        <f>IF(Q118&gt;1%,(R117-(R117*Q118)),Q118)</f>
        <v>#N/A</v>
      </c>
      <c r="S118" s="141"/>
      <c r="T118" s="133"/>
      <c r="U118" s="149"/>
      <c r="V118" s="80"/>
      <c r="W118" s="80"/>
    </row>
    <row r="119" spans="1:23" s="74" customFormat="1" ht="14.25" x14ac:dyDescent="0.2">
      <c r="B119" s="128"/>
      <c r="C119" s="128"/>
      <c r="D119" s="134"/>
      <c r="E119" s="118" t="e">
        <f>VLOOKUP(D119,Criterios!$A$20:$B$24,2,FALSE)</f>
        <v>#N/A</v>
      </c>
      <c r="F119" s="121" t="s">
        <v>144</v>
      </c>
      <c r="G119" s="79" t="s">
        <v>141</v>
      </c>
      <c r="H119" s="77"/>
      <c r="I119" s="78" t="e">
        <f>VLOOKUP(H119,Criterios!$B$3:$C$6,2,FALSE)</f>
        <v>#N/A</v>
      </c>
      <c r="J119" s="77"/>
      <c r="K119" s="78" t="e">
        <f>VLOOKUP(J119,Criterios!$B$7:$C$9,2,FALSE)</f>
        <v>#N/A</v>
      </c>
      <c r="L119" s="77"/>
      <c r="M119" s="77"/>
      <c r="N119" s="77"/>
      <c r="O119" s="77"/>
      <c r="P119" s="77"/>
      <c r="Q119" s="76" t="e">
        <f t="shared" si="2"/>
        <v>#N/A</v>
      </c>
      <c r="R119" s="76" t="e">
        <f>(E119-(E119*Q119))</f>
        <v>#N/A</v>
      </c>
      <c r="S119" s="144" t="e">
        <f>IF(R120&gt;1%,R120,R119)</f>
        <v>#N/A</v>
      </c>
      <c r="T119" s="131" t="e">
        <f>IF(S123&gt;1%,S123,(IF(S121&gt;1%,S121,S119)))</f>
        <v>#N/A</v>
      </c>
      <c r="U119" s="147" t="e">
        <f>IF(T119&lt;=20%,Criterios!$A$20,IF(T119&lt;=40%,Criterios!$A$21,IF(T119&lt;=60%,Criterios!$A$22,IF(T119&lt;=80,Criterios!$A$23,Criterios!$A$24))))</f>
        <v>#N/A</v>
      </c>
      <c r="V119" s="75"/>
      <c r="W119" s="75"/>
    </row>
    <row r="120" spans="1:23" s="60" customFormat="1" ht="15" x14ac:dyDescent="0.2">
      <c r="B120" s="129"/>
      <c r="C120" s="129"/>
      <c r="D120" s="135"/>
      <c r="E120" s="119"/>
      <c r="F120" s="122"/>
      <c r="G120" s="73" t="s">
        <v>140</v>
      </c>
      <c r="H120" s="71"/>
      <c r="I120" s="72" t="e">
        <f>VLOOKUP(H120,Criterios!$B$3:$C$6,2,FALSE)</f>
        <v>#N/A</v>
      </c>
      <c r="J120" s="71"/>
      <c r="K120" s="72" t="e">
        <f>VLOOKUP(J120,Criterios!$B$7:$C$9,2,FALSE)</f>
        <v>#N/A</v>
      </c>
      <c r="L120" s="71"/>
      <c r="M120" s="71"/>
      <c r="N120" s="71"/>
      <c r="O120" s="71"/>
      <c r="P120" s="71"/>
      <c r="Q120" s="70" t="e">
        <f t="shared" si="2"/>
        <v>#N/A</v>
      </c>
      <c r="R120" s="70" t="e">
        <f>(R119-(R119*Q120))</f>
        <v>#N/A</v>
      </c>
      <c r="S120" s="145"/>
      <c r="T120" s="132"/>
      <c r="U120" s="148"/>
      <c r="V120" s="61"/>
      <c r="W120" s="61"/>
    </row>
    <row r="121" spans="1:23" s="60" customFormat="1" ht="15" x14ac:dyDescent="0.2">
      <c r="B121" s="129"/>
      <c r="C121" s="129"/>
      <c r="D121" s="135"/>
      <c r="E121" s="119"/>
      <c r="F121" s="122" t="s">
        <v>143</v>
      </c>
      <c r="G121" s="73" t="s">
        <v>141</v>
      </c>
      <c r="H121" s="71"/>
      <c r="I121" s="72" t="e">
        <f>VLOOKUP(H121,Criterios!$B$3:$C$6,2,FALSE)</f>
        <v>#N/A</v>
      </c>
      <c r="J121" s="71"/>
      <c r="K121" s="72" t="e">
        <f>VLOOKUP(J121,Criterios!$B$7:$C$9,2,FALSE)</f>
        <v>#N/A</v>
      </c>
      <c r="L121" s="71"/>
      <c r="M121" s="71"/>
      <c r="N121" s="71"/>
      <c r="O121" s="71"/>
      <c r="P121" s="71"/>
      <c r="Q121" s="70" t="e">
        <f t="shared" si="2"/>
        <v>#N/A</v>
      </c>
      <c r="R121" s="70" t="e">
        <f>IF(Q121&gt;1%,(R120-(R120*Q121)),Q121)</f>
        <v>#N/A</v>
      </c>
      <c r="S121" s="145" t="e">
        <f>IF(R122&gt;1%,R122,R121)</f>
        <v>#N/A</v>
      </c>
      <c r="T121" s="132"/>
      <c r="U121" s="148"/>
      <c r="V121" s="61"/>
      <c r="W121" s="61"/>
    </row>
    <row r="122" spans="1:23" s="60" customFormat="1" ht="15" x14ac:dyDescent="0.2">
      <c r="B122" s="129"/>
      <c r="C122" s="129"/>
      <c r="D122" s="135"/>
      <c r="E122" s="119"/>
      <c r="F122" s="122"/>
      <c r="G122" s="73" t="s">
        <v>140</v>
      </c>
      <c r="H122" s="71"/>
      <c r="I122" s="72" t="e">
        <f>VLOOKUP(H122,Criterios!$B$3:$C$6,2,FALSE)</f>
        <v>#N/A</v>
      </c>
      <c r="J122" s="71"/>
      <c r="K122" s="72" t="e">
        <f>VLOOKUP(J122,Criterios!$B$7:$C$9,2,FALSE)</f>
        <v>#N/A</v>
      </c>
      <c r="L122" s="71"/>
      <c r="M122" s="71"/>
      <c r="N122" s="71"/>
      <c r="O122" s="71"/>
      <c r="P122" s="71"/>
      <c r="Q122" s="70" t="e">
        <f t="shared" si="2"/>
        <v>#N/A</v>
      </c>
      <c r="R122" s="70" t="e">
        <f>(R121-(R121*Q122))</f>
        <v>#N/A</v>
      </c>
      <c r="S122" s="145"/>
      <c r="T122" s="132"/>
      <c r="U122" s="148"/>
      <c r="V122" s="61"/>
      <c r="W122" s="61"/>
    </row>
    <row r="123" spans="1:23" s="60" customFormat="1" ht="15" x14ac:dyDescent="0.2">
      <c r="B123" s="129"/>
      <c r="C123" s="129"/>
      <c r="D123" s="135"/>
      <c r="E123" s="119"/>
      <c r="F123" s="158" t="s">
        <v>142</v>
      </c>
      <c r="G123" s="69" t="s">
        <v>141</v>
      </c>
      <c r="H123" s="67"/>
      <c r="I123" s="68" t="e">
        <f>VLOOKUP(H123,Criterios!$B$3:$C$6,2,FALSE)</f>
        <v>#N/A</v>
      </c>
      <c r="J123" s="67"/>
      <c r="K123" s="68" t="e">
        <f>VLOOKUP(J123,Criterios!$B$7:$C$9,2,FALSE)</f>
        <v>#N/A</v>
      </c>
      <c r="L123" s="67"/>
      <c r="M123" s="67"/>
      <c r="N123" s="67"/>
      <c r="O123" s="67"/>
      <c r="P123" s="67"/>
      <c r="Q123" s="66" t="e">
        <f t="shared" si="2"/>
        <v>#N/A</v>
      </c>
      <c r="R123" s="66" t="e">
        <f>IF(Q123&gt;1%,(R122-(R122*Q123)),Q123)</f>
        <v>#N/A</v>
      </c>
      <c r="S123" s="140" t="e">
        <f>IF(R124&gt;1%,R124,R123)</f>
        <v>#N/A</v>
      </c>
      <c r="T123" s="132"/>
      <c r="U123" s="148"/>
      <c r="V123" s="61"/>
      <c r="W123" s="61"/>
    </row>
    <row r="124" spans="1:23" s="60" customFormat="1" ht="15" x14ac:dyDescent="0.2">
      <c r="B124" s="130"/>
      <c r="C124" s="130"/>
      <c r="D124" s="136"/>
      <c r="E124" s="120"/>
      <c r="F124" s="159"/>
      <c r="G124" s="65" t="s">
        <v>140</v>
      </c>
      <c r="H124" s="63"/>
      <c r="I124" s="64" t="e">
        <f>VLOOKUP(H124,Criterios!$B$3:$C$6,2,FALSE)</f>
        <v>#N/A</v>
      </c>
      <c r="J124" s="63"/>
      <c r="K124" s="64" t="e">
        <f>VLOOKUP(J124,Criterios!$B$7:$C$9,2,FALSE)</f>
        <v>#N/A</v>
      </c>
      <c r="L124" s="63"/>
      <c r="M124" s="63"/>
      <c r="N124" s="63"/>
      <c r="O124" s="63"/>
      <c r="P124" s="63"/>
      <c r="Q124" s="62" t="e">
        <f t="shared" si="2"/>
        <v>#N/A</v>
      </c>
      <c r="R124" s="62" t="e">
        <f>IF(Q124&gt;1%,(R123-(R123*Q124)),Q124)</f>
        <v>#N/A</v>
      </c>
      <c r="S124" s="141"/>
      <c r="T124" s="133"/>
      <c r="U124" s="149"/>
      <c r="V124" s="61"/>
      <c r="W124" s="61"/>
    </row>
    <row r="125" spans="1:23" x14ac:dyDescent="0.2">
      <c r="B125" s="59"/>
      <c r="C125" s="59"/>
      <c r="D125" s="59"/>
      <c r="E125" s="59"/>
      <c r="F125" s="59"/>
      <c r="G125" s="59"/>
      <c r="J125" s="56"/>
      <c r="K125" s="56"/>
      <c r="L125" s="56"/>
      <c r="M125" s="56"/>
      <c r="N125" s="56"/>
      <c r="O125" s="56"/>
      <c r="P125" s="56"/>
      <c r="Q125" s="56"/>
      <c r="R125" s="56"/>
      <c r="S125" s="56"/>
      <c r="T125" s="58"/>
      <c r="U125" s="56"/>
    </row>
  </sheetData>
  <mergeCells count="253">
    <mergeCell ref="U119:U124"/>
    <mergeCell ref="S103:S104"/>
    <mergeCell ref="S101:S102"/>
    <mergeCell ref="U113:U118"/>
    <mergeCell ref="B119:B124"/>
    <mergeCell ref="D119:D124"/>
    <mergeCell ref="E119:E124"/>
    <mergeCell ref="F119:F120"/>
    <mergeCell ref="S119:S120"/>
    <mergeCell ref="T119:T124"/>
    <mergeCell ref="F123:F124"/>
    <mergeCell ref="S123:S124"/>
    <mergeCell ref="F121:F122"/>
    <mergeCell ref="S121:S122"/>
    <mergeCell ref="T101:T106"/>
    <mergeCell ref="B101:B106"/>
    <mergeCell ref="D101:D106"/>
    <mergeCell ref="E101:E106"/>
    <mergeCell ref="F101:F102"/>
    <mergeCell ref="F103:F104"/>
    <mergeCell ref="C119:C124"/>
    <mergeCell ref="U107:U112"/>
    <mergeCell ref="T113:T118"/>
    <mergeCell ref="F117:F118"/>
    <mergeCell ref="U78:U83"/>
    <mergeCell ref="D51:E52"/>
    <mergeCell ref="D54:D59"/>
    <mergeCell ref="E54:E59"/>
    <mergeCell ref="S56:S57"/>
    <mergeCell ref="Q51:T51"/>
    <mergeCell ref="H52:K52"/>
    <mergeCell ref="L52:P52"/>
    <mergeCell ref="H51:P51"/>
    <mergeCell ref="S52:S53"/>
    <mergeCell ref="R52:R53"/>
    <mergeCell ref="Q52:Q53"/>
    <mergeCell ref="U72:U77"/>
    <mergeCell ref="B92:B94"/>
    <mergeCell ref="G92:G94"/>
    <mergeCell ref="B78:B83"/>
    <mergeCell ref="D78:D83"/>
    <mergeCell ref="E78:E83"/>
    <mergeCell ref="M90:Q90"/>
    <mergeCell ref="I90:L90"/>
    <mergeCell ref="E26:E31"/>
    <mergeCell ref="T78:T83"/>
    <mergeCell ref="F40:F41"/>
    <mergeCell ref="S40:S41"/>
    <mergeCell ref="D26:D31"/>
    <mergeCell ref="U14:U19"/>
    <mergeCell ref="S14:S15"/>
    <mergeCell ref="S18:S19"/>
    <mergeCell ref="B54:B59"/>
    <mergeCell ref="F54:F55"/>
    <mergeCell ref="S54:S55"/>
    <mergeCell ref="G14:G15"/>
    <mergeCell ref="F11:F13"/>
    <mergeCell ref="T12:T13"/>
    <mergeCell ref="D14:D19"/>
    <mergeCell ref="E14:E19"/>
    <mergeCell ref="F14:F15"/>
    <mergeCell ref="F18:F19"/>
    <mergeCell ref="T32:T37"/>
    <mergeCell ref="S38:S39"/>
    <mergeCell ref="T38:T43"/>
    <mergeCell ref="S58:S59"/>
    <mergeCell ref="B47:W47"/>
    <mergeCell ref="C51:C53"/>
    <mergeCell ref="V51:V53"/>
    <mergeCell ref="T14:T19"/>
    <mergeCell ref="D20:D25"/>
    <mergeCell ref="E20:E25"/>
    <mergeCell ref="F56:F57"/>
    <mergeCell ref="D2:U5"/>
    <mergeCell ref="B7:W7"/>
    <mergeCell ref="U38:U43"/>
    <mergeCell ref="S42:S43"/>
    <mergeCell ref="F16:F17"/>
    <mergeCell ref="S16:S17"/>
    <mergeCell ref="F22:F23"/>
    <mergeCell ref="S22:S23"/>
    <mergeCell ref="U11:U13"/>
    <mergeCell ref="G11:G13"/>
    <mergeCell ref="U32:U37"/>
    <mergeCell ref="F36:F37"/>
    <mergeCell ref="S36:S37"/>
    <mergeCell ref="F30:F31"/>
    <mergeCell ref="S30:S31"/>
    <mergeCell ref="D32:D37"/>
    <mergeCell ref="E32:E37"/>
    <mergeCell ref="F32:F33"/>
    <mergeCell ref="S32:S33"/>
    <mergeCell ref="U26:U31"/>
    <mergeCell ref="S12:S13"/>
    <mergeCell ref="S24:S25"/>
    <mergeCell ref="B2:C5"/>
    <mergeCell ref="C11:C13"/>
    <mergeCell ref="S20:S21"/>
    <mergeCell ref="U60:U65"/>
    <mergeCell ref="F64:F65"/>
    <mergeCell ref="S64:S65"/>
    <mergeCell ref="G49:H49"/>
    <mergeCell ref="U54:U59"/>
    <mergeCell ref="F58:F59"/>
    <mergeCell ref="T20:T25"/>
    <mergeCell ref="U20:U25"/>
    <mergeCell ref="F60:F61"/>
    <mergeCell ref="S60:S61"/>
    <mergeCell ref="N49:R49"/>
    <mergeCell ref="I49:M49"/>
    <mergeCell ref="G54:G55"/>
    <mergeCell ref="G60:G61"/>
    <mergeCell ref="U51:U53"/>
    <mergeCell ref="T52:T53"/>
    <mergeCell ref="F38:F39"/>
    <mergeCell ref="F42:F43"/>
    <mergeCell ref="F26:F27"/>
    <mergeCell ref="S26:S27"/>
    <mergeCell ref="T26:T31"/>
    <mergeCell ref="F24:F25"/>
    <mergeCell ref="F28:F29"/>
    <mergeCell ref="S113:S114"/>
    <mergeCell ref="S109:S110"/>
    <mergeCell ref="S62:S63"/>
    <mergeCell ref="F113:F114"/>
    <mergeCell ref="F78:F79"/>
    <mergeCell ref="S78:S79"/>
    <mergeCell ref="F68:F69"/>
    <mergeCell ref="S68:S69"/>
    <mergeCell ref="S72:S73"/>
    <mergeCell ref="S95:S96"/>
    <mergeCell ref="F97:F98"/>
    <mergeCell ref="S97:S98"/>
    <mergeCell ref="F99:F100"/>
    <mergeCell ref="S99:S100"/>
    <mergeCell ref="F76:F77"/>
    <mergeCell ref="S76:S77"/>
    <mergeCell ref="F72:F73"/>
    <mergeCell ref="F70:F71"/>
    <mergeCell ref="F82:F83"/>
    <mergeCell ref="S82:S83"/>
    <mergeCell ref="G90:H90"/>
    <mergeCell ref="F80:F81"/>
    <mergeCell ref="H91:L91"/>
    <mergeCell ref="F92:F94"/>
    <mergeCell ref="D9:E9"/>
    <mergeCell ref="D38:D43"/>
    <mergeCell ref="E38:E43"/>
    <mergeCell ref="G9:H9"/>
    <mergeCell ref="B113:B118"/>
    <mergeCell ref="D113:D118"/>
    <mergeCell ref="E113:E118"/>
    <mergeCell ref="B107:B112"/>
    <mergeCell ref="N9:R9"/>
    <mergeCell ref="J9:M9"/>
    <mergeCell ref="F20:F21"/>
    <mergeCell ref="D11:E12"/>
    <mergeCell ref="Q11:T11"/>
    <mergeCell ref="L12:P12"/>
    <mergeCell ref="H12:K12"/>
    <mergeCell ref="S28:S29"/>
    <mergeCell ref="F34:F35"/>
    <mergeCell ref="S34:S35"/>
    <mergeCell ref="F51:F53"/>
    <mergeCell ref="G51:G53"/>
    <mergeCell ref="H50:L50"/>
    <mergeCell ref="H11:P11"/>
    <mergeCell ref="Q12:Q13"/>
    <mergeCell ref="R12:R13"/>
    <mergeCell ref="C14:C19"/>
    <mergeCell ref="C20:C25"/>
    <mergeCell ref="C26:C31"/>
    <mergeCell ref="C32:C37"/>
    <mergeCell ref="C38:C43"/>
    <mergeCell ref="B9:C9"/>
    <mergeCell ref="B14:B19"/>
    <mergeCell ref="B11:B13"/>
    <mergeCell ref="B26:B31"/>
    <mergeCell ref="B32:B37"/>
    <mergeCell ref="B38:B43"/>
    <mergeCell ref="B20:B25"/>
    <mergeCell ref="S117:S118"/>
    <mergeCell ref="T66:T71"/>
    <mergeCell ref="U66:U71"/>
    <mergeCell ref="C54:C59"/>
    <mergeCell ref="C60:C65"/>
    <mergeCell ref="C66:C71"/>
    <mergeCell ref="C113:C118"/>
    <mergeCell ref="D66:D71"/>
    <mergeCell ref="E66:E71"/>
    <mergeCell ref="S115:S116"/>
    <mergeCell ref="F105:F106"/>
    <mergeCell ref="S105:S106"/>
    <mergeCell ref="F107:F108"/>
    <mergeCell ref="S107:S108"/>
    <mergeCell ref="F111:F112"/>
    <mergeCell ref="S111:S112"/>
    <mergeCell ref="F109:F110"/>
    <mergeCell ref="F74:F75"/>
    <mergeCell ref="S74:S75"/>
    <mergeCell ref="D107:D112"/>
    <mergeCell ref="D72:D77"/>
    <mergeCell ref="E72:E77"/>
    <mergeCell ref="F115:F116"/>
    <mergeCell ref="T95:T100"/>
    <mergeCell ref="C101:C106"/>
    <mergeCell ref="C107:C112"/>
    <mergeCell ref="E107:E112"/>
    <mergeCell ref="B72:B77"/>
    <mergeCell ref="B66:B71"/>
    <mergeCell ref="B88:W88"/>
    <mergeCell ref="B90:C90"/>
    <mergeCell ref="D90:E90"/>
    <mergeCell ref="C72:C77"/>
    <mergeCell ref="C78:C83"/>
    <mergeCell ref="U101:U106"/>
    <mergeCell ref="T107:T112"/>
    <mergeCell ref="S80:S81"/>
    <mergeCell ref="U95:U100"/>
    <mergeCell ref="W92:W94"/>
    <mergeCell ref="U92:U94"/>
    <mergeCell ref="B95:B100"/>
    <mergeCell ref="D95:D100"/>
    <mergeCell ref="V92:V94"/>
    <mergeCell ref="T93:T94"/>
    <mergeCell ref="D92:E93"/>
    <mergeCell ref="H92:P92"/>
    <mergeCell ref="Q92:T92"/>
    <mergeCell ref="H93:K93"/>
    <mergeCell ref="V54:V55"/>
    <mergeCell ref="V60:V61"/>
    <mergeCell ref="V62:V63"/>
    <mergeCell ref="E95:E100"/>
    <mergeCell ref="F95:F96"/>
    <mergeCell ref="B51:B53"/>
    <mergeCell ref="B49:C49"/>
    <mergeCell ref="D49:E49"/>
    <mergeCell ref="C92:C94"/>
    <mergeCell ref="C95:C100"/>
    <mergeCell ref="T54:T59"/>
    <mergeCell ref="B60:B65"/>
    <mergeCell ref="D60:D65"/>
    <mergeCell ref="L93:P93"/>
    <mergeCell ref="E60:E65"/>
    <mergeCell ref="S70:S71"/>
    <mergeCell ref="T60:T65"/>
    <mergeCell ref="F62:F63"/>
    <mergeCell ref="Q93:Q94"/>
    <mergeCell ref="R93:R94"/>
    <mergeCell ref="S93:S94"/>
    <mergeCell ref="F66:F67"/>
    <mergeCell ref="S66:S67"/>
    <mergeCell ref="T72:T77"/>
  </mergeCells>
  <dataValidations count="26">
    <dataValidation allowBlank="1" showInputMessage="1" showErrorMessage="1" prompt="Registre nombre completo del gestor del proceso." sqref="N9" xr:uid="{00000000-0002-0000-0100-000000000000}"/>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L52:P52 L12:P12 L93:P93" xr:uid="{00000000-0002-0000-0100-000001000000}"/>
    <dataValidation allowBlank="1" showInputMessage="1" showErrorMessage="1" prompt="Seleccione la respuesta de la lista desplegable." sqref="L53:P53 L13:P13 L94:P94" xr:uid="{00000000-0002-0000-0100-000002000000}"/>
    <dataValidation allowBlank="1" showInputMessage="1" showErrorMessage="1" prompt="Registre el nombre del proceso." sqref="G9:H9 G49:H49 G90:H90" xr:uid="{00000000-0002-0000-0100-000003000000}"/>
    <dataValidation allowBlank="1" showInputMessage="1" showErrorMessage="1" prompt="En el formato DD/MM/AAAA, registre la fecha de diligenciamiento por parte del gestor del proceso." sqref="D9" xr:uid="{00000000-0002-0000-0100-000004000000}"/>
    <dataValidation type="list" allowBlank="1" showInputMessage="1" showErrorMessage="1" sqref="H84:T84 H44:S44 H125:T125" xr:uid="{00000000-0002-0000-0100-000005000000}">
      <formula1>#REF!</formula1>
    </dataValidation>
    <dataValidation allowBlank="1" showInputMessage="1" showErrorMessage="1" prompt="Seleccione la respuesta de la lista desplegable. Si no se requiere el uso de todas las filas, seleccione &quot;No aplica&quot; para aquellas que se encuentren vacias." sqref="H13 J13 H53 J53 H94 J94" xr:uid="{00000000-0002-0000-0100-000006000000}"/>
    <dataValidation allowBlank="1" showInputMessage="1" showErrorMessage="1" prompt="Registre las conclusiones u observaciones respecto al diseño de la actividad de control de acuerdo con cada uno de los atributos evaluados, cuando aplique." sqref="V51:V53 V92:V94" xr:uid="{00000000-0002-0000-0100-000007000000}"/>
    <dataValidation allowBlank="1" showInputMessage="1" showErrorMessage="1" prompt="Respuesta automática. No diligenciar." sqref="K13 K53 I13 K94 I53 I94" xr:uid="{00000000-0002-0000-0100-000008000000}"/>
    <dataValidation allowBlank="1" showInputMessage="1" showErrorMessage="1" prompt="Permiten dar un peso a la eficiencia del control y de esta manera dar movimiento en la matriz de calor, a partir de los cambios en la probabilidad y el impacto." sqref="H12 H52 H93" xr:uid="{00000000-0002-0000-0100-000009000000}"/>
    <dataValidation allowBlank="1" showInputMessage="1" showErrorMessage="1" prompt="Registre las conclusiones u observaciones respecto a la evaluación de la ejecución de la actividad de control, a partir de los resultados reportados por el proceso en la hoja 1. Mapa y plan de tratamiento, sección C." sqref="W92:W94" xr:uid="{00000000-0002-0000-0100-00000A000000}"/>
    <dataValidation allowBlank="1" showInputMessage="1" showErrorMessage="1" prompt="Son las variables asignadas para evaluar el diseño del control del riesgo." sqref="H51 H11 H92" xr:uid="{00000000-0002-0000-0100-00000B000000}"/>
    <dataValidation allowBlank="1" showInputMessage="1" showErrorMessage="1" promptTitle="Respuesta automática." prompt="El resultado que se genera, corresponde a la probabilidad residual que se debe registrar en la columna &quot;P&quot; de la hoja 1. Mapa y plan de tratamiento." sqref="U11:U13" xr:uid="{00000000-0002-0000-0100-00000C000000}"/>
    <dataValidation allowBlank="1" showInputMessage="1" showErrorMessage="1" promptTitle="Respuesta automática." prompt="No diligenciar. RECUERDE que para las filas vacias en las columnas &quot;H&quot; y &quot;J&quot; se debe seleccionar &quot;No aplica&quot;." sqref="T12:T13 T52:T53 T93:T94" xr:uid="{00000000-0002-0000-0100-00000D000000}"/>
    <dataValidation allowBlank="1" showInputMessage="1" showErrorMessage="1" promptTitle="Respuesta automática." prompt="No diligenciar." sqref="Q12:S13 Q52:S53 Q93:S94 E13 E53 E94" xr:uid="{00000000-0002-0000-0100-00000E000000}"/>
    <dataValidation allowBlank="1" showInputMessage="1" showErrorMessage="1" promptTitle="Respuesta automática." prompt="El resultado que se genera, corresponde a la probabilidad residual en la evaluación de la segunda línea." sqref="U51:U53" xr:uid="{00000000-0002-0000-0100-00000F000000}"/>
    <dataValidation allowBlank="1" showInputMessage="1" showErrorMessage="1" promptTitle="Respuesta automática." prompt="El resultado que se genera, corresponde a la probabilidad residual en la evaluación de la tercera línea." sqref="U92:U94" xr:uid="{00000000-0002-0000-0100-000010000000}"/>
    <dataValidation allowBlank="1" showInputMessage="1" showErrorMessage="1" prompt="Relacione el código del riesgo." sqref="B11:B13 B51:B53 B92:B94" xr:uid="{00000000-0002-0000-0100-000011000000}"/>
    <dataValidation allowBlank="1" showInputMessage="1" showErrorMessage="1" prompt="Relacione el riesgo identificado y registrado en la hoja &quot;1. Mapa y plan de tratamiento&quot;." sqref="C11:C13 C51:C53 C92:C94" xr:uid="{00000000-0002-0000-0100-000012000000}"/>
    <dataValidation allowBlank="1" showInputMessage="1" showErrorMessage="1" prompt="Seleccione de la lista desplegable, la probabilidad inherente registrada en la hoja &quot;1. Mapa y plan de tratamiento&quot;, columna J." sqref="D13 D53 D94" xr:uid="{00000000-0002-0000-0100-000013000000}"/>
    <dataValidation allowBlank="1" showInputMessage="1" showErrorMessage="1" prompt="Relacione la causa del riesgo identificado en la hoja &quot;1. Mapa y plan de tratamiento&quot;. Si cuenta con mas de tres causas, copie e inserte cuantas filas adicionales requiera." sqref="F11:F13 F51:F53 F92:F94" xr:uid="{00000000-0002-0000-0100-000014000000}"/>
    <dataValidation allowBlank="1" showInputMessage="1" showErrorMessage="1" prompt="Relacione la actividad de control registrada en la hoja &quot;1. Mapa y plan de tratamiento&quot;. Si cuenta con mas de dos controles por causa, copie e inserte cuantas filas adicionales requiera." sqref="G11:G13 G51:G53 G92:G94" xr:uid="{00000000-0002-0000-0100-000015000000}"/>
    <dataValidation allowBlank="1" showInputMessage="1" showErrorMessage="1" prompt="En el formato DD/MM/AAAA, registre la fecha de diligenciamiento por parte del responsable de la evaluación en calidad de tercera línea." sqref="D90:E90" xr:uid="{00000000-0002-0000-0100-000016000000}"/>
    <dataValidation allowBlank="1" showInputMessage="1" showErrorMessage="1" prompt="En el formato DD/MM/AAAA, registre la fecha de diligenciamiento por parte del responsable de la revisión en calidad de segunda línea." sqref="D49:E49" xr:uid="{00000000-0002-0000-0100-000017000000}"/>
    <dataValidation allowBlank="1" showInputMessage="1" showErrorMessage="1" prompt="Registre nombre completo de la persona que realiza la evaluación en calidad de segunda línea (Subdirección de Diseño, Evaluación y Sistematización)." sqref="N49:R49" xr:uid="{00000000-0002-0000-0100-000018000000}"/>
    <dataValidation allowBlank="1" showInputMessage="1" showErrorMessage="1" prompt="Registre nombre completo de la persona que realiza la evaluación en calidad de tercera línea (Oficina de Control Interno)." sqref="M90:Q90" xr:uid="{00000000-0002-0000-0100-000019000000}"/>
  </dataValidations>
  <pageMargins left="0.15748031496062992" right="0.19685039370078741" top="0.39370078740157483" bottom="0.31496062992125984" header="0.31496062992125984" footer="0.23622047244094491"/>
  <pageSetup scale="33" orientation="landscape" horizontalDpi="4294967294" verticalDpi="300" r:id="rId1"/>
  <rowBreaks count="1" manualBreakCount="1">
    <brk id="44" max="16383" man="1"/>
  </rowBreaks>
  <colBreaks count="1" manualBreakCount="1">
    <brk id="22" max="1048575"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1A000000}">
          <x14:formula1>
            <xm:f>Criterios!$E$14:$E$15</xm:f>
          </x14:formula1>
          <xm:sqref>N95:N124 N14:N43 N54:N83</xm:sqref>
        </x14:dataValidation>
        <x14:dataValidation type="list" allowBlank="1" showInputMessage="1" showErrorMessage="1" xr:uid="{00000000-0002-0000-0100-00001B000000}">
          <x14:formula1>
            <xm:f>Criterios!$B$14:$B$15</xm:f>
          </x14:formula1>
          <xm:sqref>O14:O43 O95:O124 O54:O83</xm:sqref>
        </x14:dataValidation>
        <x14:dataValidation type="list" allowBlank="1" showInputMessage="1" showErrorMessage="1" xr:uid="{00000000-0002-0000-0100-00001C000000}">
          <x14:formula1>
            <xm:f>Criterios!$E$12:$E$13</xm:f>
          </x14:formula1>
          <xm:sqref>M95:M124 M14:M43 M54:M83</xm:sqref>
        </x14:dataValidation>
        <x14:dataValidation type="list" allowBlank="1" showInputMessage="1" showErrorMessage="1" xr:uid="{00000000-0002-0000-0100-00001D000000}">
          <x14:formula1>
            <xm:f>Criterios!$B$7:$B$9</xm:f>
          </x14:formula1>
          <xm:sqref>J95:J124 J14:J43 J54:J83</xm:sqref>
        </x14:dataValidation>
        <x14:dataValidation type="list" allowBlank="1" showInputMessage="1" showErrorMessage="1" xr:uid="{00000000-0002-0000-0100-00001E000000}">
          <x14:formula1>
            <xm:f>Criterios!$B$3:$B$6</xm:f>
          </x14:formula1>
          <xm:sqref>H95:H124 H14:H43 H54:H83</xm:sqref>
        </x14:dataValidation>
        <x14:dataValidation type="list" allowBlank="1" showInputMessage="1" showErrorMessage="1" xr:uid="{00000000-0002-0000-0100-00001F000000}">
          <x14:formula1>
            <xm:f>Criterios!$A$20:$A$24</xm:f>
          </x14:formula1>
          <xm:sqref>D14:D43 D95:D124 D54:D83</xm:sqref>
        </x14:dataValidation>
        <x14:dataValidation type="list" allowBlank="1" showInputMessage="1" showErrorMessage="1" xr:uid="{00000000-0002-0000-0100-000020000000}">
          <x14:formula1>
            <xm:f>Criterios!$B$16:$B$17</xm:f>
          </x14:formula1>
          <xm:sqref>P95:P124 P14:P43 P54:P83</xm:sqref>
        </x14:dataValidation>
        <x14:dataValidation type="list" allowBlank="1" showInputMessage="1" showErrorMessage="1" xr:uid="{00000000-0002-0000-0100-000021000000}">
          <x14:formula1>
            <xm:f>Criterios!$B$12:$B$13</xm:f>
          </x14:formula1>
          <xm:sqref>L95:L124 L14:L43 L54:L83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4"/>
  <sheetViews>
    <sheetView view="pageBreakPreview" zoomScaleNormal="100" zoomScaleSheetLayoutView="100" workbookViewId="0">
      <selection sqref="A1:B4"/>
    </sheetView>
  </sheetViews>
  <sheetFormatPr baseColWidth="10" defaultRowHeight="12.75" x14ac:dyDescent="0.2"/>
  <cols>
    <col min="1" max="1" width="0.7109375" style="41" customWidth="1"/>
    <col min="2" max="2" width="21.42578125" customWidth="1"/>
    <col min="3" max="7" width="20.5703125" customWidth="1"/>
    <col min="8" max="8" width="2.42578125" customWidth="1"/>
    <col min="9" max="11" width="11.42578125" hidden="1" customWidth="1"/>
  </cols>
  <sheetData>
    <row r="1" spans="1:10" ht="17.25" customHeight="1" x14ac:dyDescent="0.2">
      <c r="A1" s="222"/>
      <c r="B1" s="222"/>
      <c r="C1" s="224" t="s">
        <v>139</v>
      </c>
      <c r="D1" s="225"/>
      <c r="E1" s="226"/>
      <c r="F1" s="49" t="s">
        <v>34</v>
      </c>
      <c r="G1" s="50" t="s">
        <v>132</v>
      </c>
      <c r="I1" s="11"/>
      <c r="J1" s="11"/>
    </row>
    <row r="2" spans="1:10" ht="17.25" customHeight="1" x14ac:dyDescent="0.2">
      <c r="A2" s="222"/>
      <c r="B2" s="222"/>
      <c r="C2" s="227"/>
      <c r="D2" s="228"/>
      <c r="E2" s="229"/>
      <c r="F2" s="49" t="s">
        <v>35</v>
      </c>
      <c r="G2" s="50">
        <v>4</v>
      </c>
      <c r="I2" s="11"/>
      <c r="J2" s="11"/>
    </row>
    <row r="3" spans="1:10" ht="24.75" customHeight="1" x14ac:dyDescent="0.2">
      <c r="A3" s="222"/>
      <c r="B3" s="222"/>
      <c r="C3" s="227"/>
      <c r="D3" s="228"/>
      <c r="E3" s="229"/>
      <c r="F3" s="49" t="s">
        <v>36</v>
      </c>
      <c r="G3" s="51" t="s">
        <v>207</v>
      </c>
      <c r="I3" s="11"/>
      <c r="J3" s="11"/>
    </row>
    <row r="4" spans="1:10" ht="17.25" customHeight="1" x14ac:dyDescent="0.2">
      <c r="A4" s="222"/>
      <c r="B4" s="222"/>
      <c r="C4" s="230"/>
      <c r="D4" s="231"/>
      <c r="E4" s="232"/>
      <c r="F4" s="49" t="s">
        <v>37</v>
      </c>
      <c r="G4" s="50" t="s">
        <v>201</v>
      </c>
      <c r="I4" s="11"/>
      <c r="J4" s="11"/>
    </row>
    <row r="5" spans="1:10" x14ac:dyDescent="0.2">
      <c r="B5" s="27"/>
      <c r="C5" s="27"/>
      <c r="D5" s="27"/>
      <c r="E5" s="27"/>
      <c r="F5" s="27"/>
      <c r="G5" s="100" t="s">
        <v>205</v>
      </c>
      <c r="I5" s="11"/>
      <c r="J5" s="11"/>
    </row>
    <row r="6" spans="1:10" x14ac:dyDescent="0.2">
      <c r="B6" s="45" t="s">
        <v>106</v>
      </c>
      <c r="C6" s="27"/>
      <c r="D6" s="27"/>
      <c r="E6" s="27"/>
      <c r="F6" s="27"/>
      <c r="G6" s="27"/>
      <c r="I6" s="2" t="s">
        <v>63</v>
      </c>
    </row>
    <row r="7" spans="1:10" ht="41.25" customHeight="1" x14ac:dyDescent="0.2">
      <c r="B7" s="31" t="s">
        <v>75</v>
      </c>
      <c r="C7" s="223" t="s">
        <v>81</v>
      </c>
      <c r="D7" s="223"/>
      <c r="E7" s="223"/>
      <c r="F7" s="223"/>
      <c r="G7" s="223"/>
      <c r="I7" s="25" t="s">
        <v>61</v>
      </c>
    </row>
    <row r="8" spans="1:10" ht="21" customHeight="1" x14ac:dyDescent="0.2">
      <c r="B8" s="31" t="s">
        <v>76</v>
      </c>
      <c r="C8" s="223" t="s">
        <v>82</v>
      </c>
      <c r="D8" s="223"/>
      <c r="E8" s="223"/>
      <c r="F8" s="223"/>
      <c r="G8" s="223"/>
      <c r="I8" s="25" t="s">
        <v>62</v>
      </c>
    </row>
    <row r="9" spans="1:10" ht="51.75" customHeight="1" x14ac:dyDescent="0.2">
      <c r="B9" s="31" t="s">
        <v>77</v>
      </c>
      <c r="C9" s="223" t="s">
        <v>83</v>
      </c>
      <c r="D9" s="223"/>
      <c r="E9" s="223"/>
      <c r="F9" s="223"/>
      <c r="G9" s="223"/>
      <c r="I9" s="25" t="s">
        <v>105</v>
      </c>
    </row>
    <row r="10" spans="1:10" ht="25.5" customHeight="1" x14ac:dyDescent="0.2">
      <c r="B10" s="35" t="s">
        <v>1</v>
      </c>
      <c r="C10" s="223" t="s">
        <v>12</v>
      </c>
      <c r="D10" s="223"/>
      <c r="E10" s="223"/>
      <c r="F10" s="223"/>
      <c r="G10" s="223"/>
      <c r="I10" s="2" t="s">
        <v>107</v>
      </c>
    </row>
    <row r="11" spans="1:10" ht="25.5" customHeight="1" x14ac:dyDescent="0.2">
      <c r="B11" s="31" t="s">
        <v>78</v>
      </c>
      <c r="C11" s="223" t="s">
        <v>84</v>
      </c>
      <c r="D11" s="223"/>
      <c r="E11" s="223"/>
      <c r="F11" s="223"/>
      <c r="G11" s="223"/>
      <c r="I11" t="s">
        <v>103</v>
      </c>
    </row>
    <row r="12" spans="1:10" ht="29.25" customHeight="1" x14ac:dyDescent="0.2">
      <c r="B12" s="31" t="s">
        <v>79</v>
      </c>
      <c r="C12" s="223" t="s">
        <v>85</v>
      </c>
      <c r="D12" s="223"/>
      <c r="E12" s="223"/>
      <c r="F12" s="223"/>
      <c r="G12" s="223"/>
      <c r="I12" t="s">
        <v>88</v>
      </c>
    </row>
    <row r="13" spans="1:10" ht="30" customHeight="1" x14ac:dyDescent="0.2">
      <c r="B13" s="31" t="s">
        <v>80</v>
      </c>
      <c r="C13" s="223" t="s">
        <v>86</v>
      </c>
      <c r="D13" s="223"/>
      <c r="E13" s="223"/>
      <c r="F13" s="223"/>
      <c r="G13" s="223"/>
      <c r="I13" t="s">
        <v>104</v>
      </c>
    </row>
    <row r="14" spans="1:10" ht="39.75" customHeight="1" x14ac:dyDescent="0.2">
      <c r="B14" s="31" t="s">
        <v>138</v>
      </c>
      <c r="C14" s="223" t="s">
        <v>87</v>
      </c>
      <c r="D14" s="223"/>
      <c r="E14" s="223"/>
      <c r="F14" s="223"/>
      <c r="G14" s="223"/>
    </row>
    <row r="15" spans="1:10" ht="31.5" customHeight="1" x14ac:dyDescent="0.2">
      <c r="B15" s="35" t="s">
        <v>4</v>
      </c>
      <c r="C15" s="223" t="s">
        <v>13</v>
      </c>
      <c r="D15" s="223"/>
      <c r="E15" s="223"/>
      <c r="F15" s="223"/>
      <c r="G15" s="223"/>
    </row>
    <row r="16" spans="1:10" x14ac:dyDescent="0.2">
      <c r="B16" s="4" t="s">
        <v>11</v>
      </c>
      <c r="C16" s="233" t="s">
        <v>14</v>
      </c>
      <c r="D16" s="233"/>
      <c r="E16" s="233"/>
      <c r="F16" s="233"/>
      <c r="G16" s="233"/>
    </row>
    <row r="17" spans="2:7" ht="28.5" customHeight="1" x14ac:dyDescent="0.2">
      <c r="B17" s="35" t="s">
        <v>134</v>
      </c>
      <c r="C17" s="223" t="s">
        <v>137</v>
      </c>
      <c r="D17" s="233"/>
      <c r="E17" s="233"/>
      <c r="F17" s="233"/>
      <c r="G17" s="233"/>
    </row>
    <row r="18" spans="2:7" ht="30" customHeight="1" x14ac:dyDescent="0.2">
      <c r="B18" s="35" t="s">
        <v>136</v>
      </c>
      <c r="C18" s="223" t="s">
        <v>135</v>
      </c>
      <c r="D18" s="233"/>
      <c r="E18" s="233"/>
      <c r="F18" s="233"/>
      <c r="G18" s="233"/>
    </row>
    <row r="20" spans="2:7" x14ac:dyDescent="0.2">
      <c r="B20" s="5" t="s">
        <v>44</v>
      </c>
    </row>
    <row r="21" spans="2:7" ht="29.25" customHeight="1" x14ac:dyDescent="0.2">
      <c r="B21" s="13" t="s">
        <v>45</v>
      </c>
      <c r="C21" s="14" t="s">
        <v>46</v>
      </c>
      <c r="D21" s="236" t="s">
        <v>133</v>
      </c>
      <c r="E21" s="237"/>
      <c r="F21" s="234" t="s">
        <v>94</v>
      </c>
      <c r="G21" s="235"/>
    </row>
    <row r="22" spans="2:7" ht="39.75" customHeight="1" x14ac:dyDescent="0.2">
      <c r="B22" s="30">
        <v>0.2</v>
      </c>
      <c r="C22" s="15" t="s">
        <v>69</v>
      </c>
      <c r="D22" s="220" t="s">
        <v>74</v>
      </c>
      <c r="E22" s="220"/>
      <c r="F22" s="221" t="s">
        <v>89</v>
      </c>
      <c r="G22" s="220"/>
    </row>
    <row r="23" spans="2:7" ht="39.75" customHeight="1" x14ac:dyDescent="0.2">
      <c r="B23" s="30">
        <v>0.4</v>
      </c>
      <c r="C23" s="15" t="s">
        <v>68</v>
      </c>
      <c r="D23" s="220" t="s">
        <v>73</v>
      </c>
      <c r="E23" s="220"/>
      <c r="F23" s="221" t="s">
        <v>90</v>
      </c>
      <c r="G23" s="220"/>
    </row>
    <row r="24" spans="2:7" ht="39.75" customHeight="1" x14ac:dyDescent="0.2">
      <c r="B24" s="30">
        <v>0.6</v>
      </c>
      <c r="C24" s="37" t="s">
        <v>67</v>
      </c>
      <c r="D24" s="220" t="s">
        <v>72</v>
      </c>
      <c r="E24" s="220"/>
      <c r="F24" s="221" t="s">
        <v>91</v>
      </c>
      <c r="G24" s="220"/>
    </row>
    <row r="25" spans="2:7" ht="39.75" customHeight="1" x14ac:dyDescent="0.2">
      <c r="B25" s="30">
        <v>0.8</v>
      </c>
      <c r="C25" s="15" t="s">
        <v>66</v>
      </c>
      <c r="D25" s="220" t="s">
        <v>71</v>
      </c>
      <c r="E25" s="220"/>
      <c r="F25" s="221" t="s">
        <v>92</v>
      </c>
      <c r="G25" s="220"/>
    </row>
    <row r="26" spans="2:7" ht="39.75" customHeight="1" x14ac:dyDescent="0.2">
      <c r="B26" s="30">
        <v>1</v>
      </c>
      <c r="C26" s="15" t="s">
        <v>65</v>
      </c>
      <c r="D26" s="220" t="s">
        <v>70</v>
      </c>
      <c r="E26" s="220"/>
      <c r="F26" s="221" t="s">
        <v>93</v>
      </c>
      <c r="G26" s="220"/>
    </row>
    <row r="28" spans="2:7" x14ac:dyDescent="0.2">
      <c r="B28" s="5" t="s">
        <v>47</v>
      </c>
    </row>
    <row r="29" spans="2:7" x14ac:dyDescent="0.2">
      <c r="B29" s="14" t="s">
        <v>45</v>
      </c>
      <c r="C29" s="14" t="s">
        <v>46</v>
      </c>
      <c r="D29" s="234" t="s">
        <v>96</v>
      </c>
      <c r="E29" s="235"/>
      <c r="F29" s="239" t="s">
        <v>97</v>
      </c>
      <c r="G29" s="240"/>
    </row>
    <row r="30" spans="2:7" ht="35.25" customHeight="1" x14ac:dyDescent="0.2">
      <c r="B30" s="36">
        <v>0.2</v>
      </c>
      <c r="C30" s="37" t="s">
        <v>95</v>
      </c>
      <c r="D30" s="241" t="s">
        <v>108</v>
      </c>
      <c r="E30" s="241"/>
      <c r="F30" s="238" t="s">
        <v>113</v>
      </c>
      <c r="G30" s="238"/>
    </row>
    <row r="31" spans="2:7" ht="51.75" customHeight="1" x14ac:dyDescent="0.2">
      <c r="B31" s="36">
        <v>0.4</v>
      </c>
      <c r="C31" s="15" t="s">
        <v>48</v>
      </c>
      <c r="D31" s="241" t="s">
        <v>109</v>
      </c>
      <c r="E31" s="241"/>
      <c r="F31" s="238" t="s">
        <v>110</v>
      </c>
      <c r="G31" s="238"/>
    </row>
    <row r="32" spans="2:7" ht="40.5" customHeight="1" x14ac:dyDescent="0.2">
      <c r="B32" s="36">
        <v>0.6</v>
      </c>
      <c r="C32" s="37" t="s">
        <v>0</v>
      </c>
      <c r="D32" s="241" t="s">
        <v>111</v>
      </c>
      <c r="E32" s="241"/>
      <c r="F32" s="238" t="s">
        <v>112</v>
      </c>
      <c r="G32" s="238"/>
    </row>
    <row r="33" spans="1:11" ht="40.5" customHeight="1" x14ac:dyDescent="0.2">
      <c r="B33" s="36">
        <v>0.8</v>
      </c>
      <c r="C33" s="15" t="s">
        <v>49</v>
      </c>
      <c r="D33" s="241" t="s">
        <v>114</v>
      </c>
      <c r="E33" s="241"/>
      <c r="F33" s="238" t="s">
        <v>115</v>
      </c>
      <c r="G33" s="238"/>
    </row>
    <row r="34" spans="1:11" ht="40.5" customHeight="1" x14ac:dyDescent="0.2">
      <c r="B34" s="36">
        <v>1</v>
      </c>
      <c r="C34" s="15" t="s">
        <v>50</v>
      </c>
      <c r="D34" s="241" t="s">
        <v>117</v>
      </c>
      <c r="E34" s="241"/>
      <c r="F34" s="238" t="s">
        <v>116</v>
      </c>
      <c r="G34" s="238"/>
    </row>
    <row r="36" spans="1:11" x14ac:dyDescent="0.2">
      <c r="B36" s="5" t="s">
        <v>51</v>
      </c>
    </row>
    <row r="37" spans="1:11" s="44" customFormat="1" ht="12" hidden="1" customHeight="1" x14ac:dyDescent="0.2">
      <c r="A37" s="41"/>
      <c r="B37" s="46" t="s">
        <v>131</v>
      </c>
      <c r="C37" s="47" t="s">
        <v>123</v>
      </c>
      <c r="D37" s="48" t="s">
        <v>124</v>
      </c>
      <c r="E37" s="48" t="s">
        <v>125</v>
      </c>
      <c r="F37" s="47" t="s">
        <v>126</v>
      </c>
      <c r="G37" s="48" t="s">
        <v>127</v>
      </c>
    </row>
    <row r="38" spans="1:11" s="44" customFormat="1" ht="12" hidden="1" customHeight="1" x14ac:dyDescent="0.2">
      <c r="A38" s="41"/>
      <c r="B38" s="42">
        <v>1</v>
      </c>
      <c r="C38" s="43">
        <v>2</v>
      </c>
      <c r="D38" s="43">
        <v>3</v>
      </c>
      <c r="E38" s="43">
        <v>4</v>
      </c>
      <c r="F38" s="43">
        <v>5</v>
      </c>
      <c r="G38" s="43">
        <v>6</v>
      </c>
    </row>
    <row r="39" spans="1:11" ht="24.75" customHeight="1" x14ac:dyDescent="0.2">
      <c r="A39" s="41">
        <v>1</v>
      </c>
      <c r="B39" s="35" t="s">
        <v>122</v>
      </c>
      <c r="C39" s="8" t="s">
        <v>19</v>
      </c>
      <c r="D39" s="8" t="s">
        <v>19</v>
      </c>
      <c r="E39" s="8" t="s">
        <v>19</v>
      </c>
      <c r="F39" s="8" t="s">
        <v>19</v>
      </c>
      <c r="G39" s="9" t="s">
        <v>20</v>
      </c>
      <c r="I39" s="25" t="s">
        <v>118</v>
      </c>
      <c r="J39" s="3" t="s">
        <v>123</v>
      </c>
    </row>
    <row r="40" spans="1:11" ht="24.75" customHeight="1" x14ac:dyDescent="0.2">
      <c r="A40" s="41">
        <v>2</v>
      </c>
      <c r="B40" s="35" t="s">
        <v>121</v>
      </c>
      <c r="C40" s="10" t="s">
        <v>0</v>
      </c>
      <c r="D40" s="10" t="s">
        <v>0</v>
      </c>
      <c r="E40" s="8" t="s">
        <v>19</v>
      </c>
      <c r="F40" s="8" t="s">
        <v>19</v>
      </c>
      <c r="G40" s="9" t="s">
        <v>20</v>
      </c>
      <c r="I40" s="25" t="s">
        <v>119</v>
      </c>
      <c r="J40" s="3" t="s">
        <v>124</v>
      </c>
    </row>
    <row r="41" spans="1:11" ht="24.75" customHeight="1" x14ac:dyDescent="0.2">
      <c r="A41" s="41">
        <v>3</v>
      </c>
      <c r="B41" s="35" t="s">
        <v>120</v>
      </c>
      <c r="C41" s="10" t="s">
        <v>0</v>
      </c>
      <c r="D41" s="10" t="s">
        <v>0</v>
      </c>
      <c r="E41" s="10" t="s">
        <v>0</v>
      </c>
      <c r="F41" s="8" t="s">
        <v>19</v>
      </c>
      <c r="G41" s="9" t="s">
        <v>20</v>
      </c>
      <c r="I41" s="25" t="s">
        <v>120</v>
      </c>
      <c r="J41" s="3" t="s">
        <v>125</v>
      </c>
    </row>
    <row r="42" spans="1:11" ht="24.75" customHeight="1" x14ac:dyDescent="0.2">
      <c r="A42" s="41">
        <v>4</v>
      </c>
      <c r="B42" s="35" t="s">
        <v>119</v>
      </c>
      <c r="C42" s="38" t="s">
        <v>18</v>
      </c>
      <c r="D42" s="10" t="s">
        <v>0</v>
      </c>
      <c r="E42" s="10" t="s">
        <v>0</v>
      </c>
      <c r="F42" s="8" t="s">
        <v>19</v>
      </c>
      <c r="G42" s="9" t="s">
        <v>20</v>
      </c>
      <c r="I42" s="25" t="s">
        <v>121</v>
      </c>
      <c r="J42" s="3" t="s">
        <v>126</v>
      </c>
    </row>
    <row r="43" spans="1:11" ht="24.75" customHeight="1" x14ac:dyDescent="0.2">
      <c r="A43" s="41">
        <v>5</v>
      </c>
      <c r="B43" s="35" t="s">
        <v>118</v>
      </c>
      <c r="C43" s="38" t="s">
        <v>18</v>
      </c>
      <c r="D43" s="38" t="s">
        <v>18</v>
      </c>
      <c r="E43" s="10" t="s">
        <v>0</v>
      </c>
      <c r="F43" s="8" t="s">
        <v>19</v>
      </c>
      <c r="G43" s="9" t="s">
        <v>20</v>
      </c>
      <c r="I43" s="25" t="s">
        <v>122</v>
      </c>
      <c r="J43" s="3" t="s">
        <v>127</v>
      </c>
    </row>
    <row r="44" spans="1:11" ht="25.5" x14ac:dyDescent="0.2">
      <c r="B44" s="12" t="s">
        <v>21</v>
      </c>
      <c r="C44" s="39" t="s">
        <v>123</v>
      </c>
      <c r="D44" s="35" t="s">
        <v>124</v>
      </c>
      <c r="E44" s="35" t="s">
        <v>125</v>
      </c>
      <c r="F44" s="40" t="s">
        <v>126</v>
      </c>
      <c r="G44" s="35" t="s">
        <v>127</v>
      </c>
    </row>
    <row r="47" spans="1:11" ht="38.25" x14ac:dyDescent="0.2">
      <c r="I47" s="26" t="s">
        <v>26</v>
      </c>
      <c r="J47" s="26" t="s">
        <v>32</v>
      </c>
      <c r="K47" s="26" t="s">
        <v>100</v>
      </c>
    </row>
    <row r="48" spans="1:11" x14ac:dyDescent="0.2">
      <c r="I48" s="3" t="s">
        <v>24</v>
      </c>
      <c r="J48" s="3" t="s">
        <v>2</v>
      </c>
      <c r="K48" t="s">
        <v>101</v>
      </c>
    </row>
    <row r="49" spans="9:11" x14ac:dyDescent="0.2">
      <c r="I49" s="3" t="s">
        <v>25</v>
      </c>
      <c r="J49" s="3" t="s">
        <v>3</v>
      </c>
      <c r="K49" s="25" t="s">
        <v>128</v>
      </c>
    </row>
    <row r="51" spans="9:11" x14ac:dyDescent="0.2">
      <c r="I51" s="2" t="s">
        <v>54</v>
      </c>
      <c r="J51" s="2" t="s">
        <v>55</v>
      </c>
    </row>
    <row r="52" spans="9:11" x14ac:dyDescent="0.2">
      <c r="I52" t="s">
        <v>2</v>
      </c>
      <c r="J52" t="s">
        <v>102</v>
      </c>
    </row>
    <row r="53" spans="9:11" x14ac:dyDescent="0.2">
      <c r="I53" t="s">
        <v>3</v>
      </c>
      <c r="J53" t="s">
        <v>56</v>
      </c>
    </row>
    <row r="54" spans="9:11" x14ac:dyDescent="0.2">
      <c r="J54" t="s">
        <v>57</v>
      </c>
    </row>
  </sheetData>
  <mergeCells count="38">
    <mergeCell ref="F33:G33"/>
    <mergeCell ref="F34:G34"/>
    <mergeCell ref="D29:E29"/>
    <mergeCell ref="F29:G29"/>
    <mergeCell ref="F30:G30"/>
    <mergeCell ref="D30:E30"/>
    <mergeCell ref="D32:E32"/>
    <mergeCell ref="D33:E33"/>
    <mergeCell ref="D34:E34"/>
    <mergeCell ref="F32:G32"/>
    <mergeCell ref="F31:G31"/>
    <mergeCell ref="D31:E31"/>
    <mergeCell ref="C13:G13"/>
    <mergeCell ref="C14:G14"/>
    <mergeCell ref="C15:G15"/>
    <mergeCell ref="D22:E22"/>
    <mergeCell ref="D23:E23"/>
    <mergeCell ref="D25:E25"/>
    <mergeCell ref="D21:E21"/>
    <mergeCell ref="F24:G24"/>
    <mergeCell ref="F25:G25"/>
    <mergeCell ref="F23:G23"/>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8" priority="3" operator="containsText" text="extremo">
      <formula>NOT(ISERROR(SEARCH("extremo",E40)))</formula>
    </cfRule>
  </conditionalFormatting>
  <dataValidations count="1">
    <dataValidation type="list" allowBlank="1" showInputMessage="1" showErrorMessage="1" sqref="F44 C37 C44 F37" xr:uid="{00000000-0002-0000-0200-000000000000}">
      <formula1>$J$39:$J$43</formula1>
    </dataValidation>
  </dataValidations>
  <pageMargins left="0.7" right="0.7" top="0.75" bottom="0.75" header="0.3" footer="0.3"/>
  <pageSetup scale="87" orientation="landscape" horizontalDpi="4294967294" verticalDpi="4294967294" r:id="rId1"/>
  <rowBreaks count="1" manualBreakCount="1">
    <brk id="22"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4"/>
  <sheetViews>
    <sheetView workbookViewId="0"/>
  </sheetViews>
  <sheetFormatPr baseColWidth="10" defaultColWidth="11.42578125" defaultRowHeight="15" x14ac:dyDescent="0.25"/>
  <cols>
    <col min="1" max="1" width="21.28515625" style="94" bestFit="1" customWidth="1"/>
    <col min="2" max="2" width="11.42578125" style="94"/>
    <col min="3" max="3" width="4.5703125" style="94" bestFit="1" customWidth="1"/>
    <col min="4" max="16384" width="11.42578125" style="94"/>
  </cols>
  <sheetData>
    <row r="2" spans="1:5" x14ac:dyDescent="0.25">
      <c r="A2" s="244" t="s">
        <v>198</v>
      </c>
      <c r="B2" s="244"/>
      <c r="C2" s="244"/>
    </row>
    <row r="3" spans="1:5" x14ac:dyDescent="0.25">
      <c r="A3" s="242" t="s">
        <v>197</v>
      </c>
      <c r="B3" s="94" t="s">
        <v>196</v>
      </c>
      <c r="C3" s="97">
        <v>0.25</v>
      </c>
    </row>
    <row r="4" spans="1:5" x14ac:dyDescent="0.25">
      <c r="A4" s="242"/>
      <c r="B4" s="94" t="s">
        <v>195</v>
      </c>
      <c r="C4" s="97">
        <v>0.15</v>
      </c>
    </row>
    <row r="5" spans="1:5" x14ac:dyDescent="0.25">
      <c r="A5" s="242"/>
      <c r="B5" s="94" t="s">
        <v>194</v>
      </c>
      <c r="C5" s="97">
        <v>0.1</v>
      </c>
    </row>
    <row r="6" spans="1:5" x14ac:dyDescent="0.25">
      <c r="A6" s="96"/>
      <c r="B6" s="94" t="s">
        <v>191</v>
      </c>
    </row>
    <row r="7" spans="1:5" x14ac:dyDescent="0.25">
      <c r="A7" s="242" t="s">
        <v>193</v>
      </c>
      <c r="B7" s="94" t="s">
        <v>192</v>
      </c>
      <c r="C7" s="97">
        <v>0.25</v>
      </c>
    </row>
    <row r="8" spans="1:5" x14ac:dyDescent="0.25">
      <c r="A8" s="242"/>
      <c r="B8" s="94" t="s">
        <v>101</v>
      </c>
      <c r="C8" s="97">
        <v>0.15</v>
      </c>
    </row>
    <row r="9" spans="1:5" x14ac:dyDescent="0.25">
      <c r="A9" s="96"/>
      <c r="B9" s="94" t="s">
        <v>191</v>
      </c>
      <c r="C9" s="97"/>
    </row>
    <row r="11" spans="1:5" x14ac:dyDescent="0.25">
      <c r="A11" s="244" t="s">
        <v>190</v>
      </c>
      <c r="B11" s="244"/>
      <c r="C11" s="244"/>
    </row>
    <row r="12" spans="1:5" x14ac:dyDescent="0.25">
      <c r="A12" s="242" t="s">
        <v>148</v>
      </c>
      <c r="B12" s="94" t="s">
        <v>189</v>
      </c>
      <c r="C12" s="97"/>
      <c r="D12" s="242" t="s">
        <v>30</v>
      </c>
      <c r="E12" s="94" t="s">
        <v>188</v>
      </c>
    </row>
    <row r="13" spans="1:5" x14ac:dyDescent="0.25">
      <c r="A13" s="242"/>
      <c r="B13" s="94" t="s">
        <v>187</v>
      </c>
      <c r="C13" s="97"/>
      <c r="D13" s="242"/>
      <c r="E13" s="94" t="s">
        <v>186</v>
      </c>
    </row>
    <row r="14" spans="1:5" x14ac:dyDescent="0.25">
      <c r="A14" s="242" t="s">
        <v>146</v>
      </c>
      <c r="B14" s="94" t="s">
        <v>185</v>
      </c>
      <c r="C14" s="97"/>
      <c r="D14" s="242" t="s">
        <v>184</v>
      </c>
      <c r="E14" s="94" t="s">
        <v>183</v>
      </c>
    </row>
    <row r="15" spans="1:5" x14ac:dyDescent="0.25">
      <c r="A15" s="242"/>
      <c r="B15" s="94" t="s">
        <v>182</v>
      </c>
      <c r="C15" s="97"/>
      <c r="D15" s="242"/>
      <c r="E15" s="94" t="s">
        <v>181</v>
      </c>
    </row>
    <row r="16" spans="1:5" x14ac:dyDescent="0.25">
      <c r="A16" s="242" t="s">
        <v>145</v>
      </c>
      <c r="B16" s="94" t="s">
        <v>180</v>
      </c>
    </row>
    <row r="17" spans="1:2" x14ac:dyDescent="0.25">
      <c r="A17" s="242"/>
      <c r="B17" s="94" t="s">
        <v>179</v>
      </c>
    </row>
    <row r="19" spans="1:2" x14ac:dyDescent="0.25">
      <c r="A19" s="243" t="s">
        <v>178</v>
      </c>
      <c r="B19" s="243"/>
    </row>
    <row r="20" spans="1:2" x14ac:dyDescent="0.25">
      <c r="A20" s="94" t="s">
        <v>69</v>
      </c>
      <c r="B20" s="95">
        <v>0.2</v>
      </c>
    </row>
    <row r="21" spans="1:2" x14ac:dyDescent="0.25">
      <c r="A21" s="94" t="s">
        <v>68</v>
      </c>
      <c r="B21" s="95">
        <v>0.4</v>
      </c>
    </row>
    <row r="22" spans="1:2" x14ac:dyDescent="0.25">
      <c r="A22" s="94" t="s">
        <v>67</v>
      </c>
      <c r="B22" s="95">
        <v>0.6</v>
      </c>
    </row>
    <row r="23" spans="1:2" x14ac:dyDescent="0.25">
      <c r="A23" s="94" t="s">
        <v>66</v>
      </c>
      <c r="B23" s="95">
        <v>0.8</v>
      </c>
    </row>
    <row r="24" spans="1:2" x14ac:dyDescent="0.25">
      <c r="A24" s="94" t="s">
        <v>65</v>
      </c>
      <c r="B24" s="95">
        <v>1</v>
      </c>
    </row>
  </sheetData>
  <mergeCells count="10">
    <mergeCell ref="A2:C2"/>
    <mergeCell ref="A11:C11"/>
    <mergeCell ref="A12:A13"/>
    <mergeCell ref="A14:A15"/>
    <mergeCell ref="D12:D13"/>
    <mergeCell ref="D14:D15"/>
    <mergeCell ref="A19:B19"/>
    <mergeCell ref="A16:A17"/>
    <mergeCell ref="A3:A5"/>
    <mergeCell ref="A7:A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1. Mapa y plan de tratamiento</vt:lpstr>
      <vt:lpstr>2. Evaluación de controles</vt:lpstr>
      <vt:lpstr>Anexos</vt:lpstr>
      <vt:lpstr>Criterios</vt:lpstr>
      <vt:lpstr>'1. Mapa y plan de tratamiento'!Área_de_impresión</vt:lpstr>
      <vt:lpstr>'2. Evaluación de controles'!Área_de_impresión</vt:lpstr>
      <vt:lpstr>Anexos!Área_de_impresión</vt:lpstr>
      <vt:lpstr>'2. Evaluación de controles'!Títulos_a_imprimir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Bibiana Cubillos</cp:lastModifiedBy>
  <cp:lastPrinted>2013-02-07T20:45:17Z</cp:lastPrinted>
  <dcterms:created xsi:type="dcterms:W3CDTF">2008-09-05T19:47:59Z</dcterms:created>
  <dcterms:modified xsi:type="dcterms:W3CDTF">2026-04-23T15:52:47Z</dcterms:modified>
</cp:coreProperties>
</file>