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https://d.docs.live.net/d8e4e8bf4dc82b8b/INTEGRACION SOCIAL/RIESGOS/GESTIÓN 2023/GA/TERCER TRIMESTRE/"/>
    </mc:Choice>
  </mc:AlternateContent>
  <xr:revisionPtr revIDLastSave="0" documentId="8_{3216ACBA-6BDE-4FC0-9961-C20DECB92AC6}" xr6:coauthVersionLast="47" xr6:coauthVersionMax="47" xr10:uidLastSave="{00000000-0000-0000-0000-000000000000}"/>
  <bookViews>
    <workbookView xWindow="-120" yWindow="-120" windowWidth="29040" windowHeight="15720" tabRatio="625" xr2:uid="{00000000-000D-0000-FFFF-FFFF00000000}"/>
  </bookViews>
  <sheets>
    <sheet name="Eval_controles" sheetId="20" r:id="rId1"/>
    <sheet name="Criterios" sheetId="23" state="hidden" r:id="rId2"/>
  </sheets>
  <externalReferences>
    <externalReference r:id="rId3"/>
  </externalReferences>
  <definedNames>
    <definedName name="_xlnm._FilterDatabase" localSheetId="0" hidden="1">Eval_controles!#REF!</definedName>
    <definedName name="_xlnm.Print_Area" localSheetId="0">Eval_controles!$A$49:$T$92</definedName>
    <definedName name="_xlnm.Print_Titles" localSheetId="0">Eval_controles!$2:$5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5" i="20" l="1"/>
  <c r="H135" i="20"/>
  <c r="N135" i="20" s="1"/>
  <c r="O135" i="20" s="1"/>
  <c r="P134" i="20" s="1"/>
  <c r="Q132" i="20" s="1"/>
  <c r="R132" i="20" s="1"/>
  <c r="D135" i="20"/>
  <c r="N134" i="20"/>
  <c r="O134" i="20" s="1"/>
  <c r="J134" i="20"/>
  <c r="H134" i="20"/>
  <c r="D134" i="20"/>
  <c r="J133" i="20"/>
  <c r="H133" i="20"/>
  <c r="D133" i="20"/>
  <c r="J132" i="20"/>
  <c r="H132" i="20"/>
  <c r="N132" i="20" s="1"/>
  <c r="D132" i="20"/>
  <c r="J131" i="20"/>
  <c r="H131" i="20"/>
  <c r="N131" i="20" s="1"/>
  <c r="O131" i="20" s="1"/>
  <c r="D131" i="20"/>
  <c r="J130" i="20"/>
  <c r="H130" i="20"/>
  <c r="N130" i="20" s="1"/>
  <c r="O130" i="20" s="1"/>
  <c r="D130" i="20"/>
  <c r="J129" i="20"/>
  <c r="H129" i="20"/>
  <c r="N129" i="20" s="1"/>
  <c r="O129" i="20" s="1"/>
  <c r="D129" i="20"/>
  <c r="J128" i="20"/>
  <c r="H128" i="20"/>
  <c r="D128" i="20"/>
  <c r="J127" i="20"/>
  <c r="H127" i="20"/>
  <c r="N127" i="20" s="1"/>
  <c r="O127" i="20" s="1"/>
  <c r="D127" i="20"/>
  <c r="J126" i="20"/>
  <c r="H126" i="20"/>
  <c r="N126" i="20" s="1"/>
  <c r="O126" i="20" s="1"/>
  <c r="D126" i="20"/>
  <c r="J125" i="20"/>
  <c r="H125" i="20"/>
  <c r="N125" i="20" s="1"/>
  <c r="D125" i="20"/>
  <c r="J124" i="20"/>
  <c r="H124" i="20"/>
  <c r="N124" i="20" s="1"/>
  <c r="D124" i="20"/>
  <c r="J123" i="20"/>
  <c r="H123" i="20"/>
  <c r="D123" i="20"/>
  <c r="J122" i="20"/>
  <c r="N122" i="20" s="1"/>
  <c r="O122" i="20" s="1"/>
  <c r="H122" i="20"/>
  <c r="D122" i="20"/>
  <c r="J121" i="20"/>
  <c r="H121" i="20"/>
  <c r="N121" i="20" s="1"/>
  <c r="D121" i="20"/>
  <c r="J120" i="20"/>
  <c r="H120" i="20"/>
  <c r="N120" i="20" s="1"/>
  <c r="D120" i="20"/>
  <c r="J119" i="20"/>
  <c r="H119" i="20"/>
  <c r="N119" i="20" s="1"/>
  <c r="O119" i="20" s="1"/>
  <c r="D119" i="20"/>
  <c r="N118" i="20"/>
  <c r="O118" i="20" s="1"/>
  <c r="J118" i="20"/>
  <c r="H118" i="20"/>
  <c r="D118" i="20"/>
  <c r="J117" i="20"/>
  <c r="H117" i="20"/>
  <c r="D117" i="20"/>
  <c r="J116" i="20"/>
  <c r="H116" i="20"/>
  <c r="N116" i="20" s="1"/>
  <c r="O116" i="20" s="1"/>
  <c r="J115" i="20"/>
  <c r="H115" i="20"/>
  <c r="N115" i="20" s="1"/>
  <c r="D115" i="20"/>
  <c r="J114" i="20"/>
  <c r="N114" i="20" s="1"/>
  <c r="O114" i="20" s="1"/>
  <c r="H114" i="20"/>
  <c r="D114" i="20"/>
  <c r="J113" i="20"/>
  <c r="H113" i="20"/>
  <c r="N113" i="20" s="1"/>
  <c r="O113" i="20" s="1"/>
  <c r="D113" i="20"/>
  <c r="J112" i="20"/>
  <c r="H112" i="20"/>
  <c r="N112" i="20" s="1"/>
  <c r="D112" i="20"/>
  <c r="J111" i="20"/>
  <c r="H111" i="20"/>
  <c r="J110" i="20"/>
  <c r="H110" i="20"/>
  <c r="D110" i="20"/>
  <c r="J109" i="20"/>
  <c r="H109" i="20"/>
  <c r="D109" i="20"/>
  <c r="J108" i="20"/>
  <c r="H108" i="20"/>
  <c r="N108" i="20" s="1"/>
  <c r="O108" i="20" s="1"/>
  <c r="D108" i="20"/>
  <c r="J107" i="20"/>
  <c r="N107" i="20" s="1"/>
  <c r="O107" i="20" s="1"/>
  <c r="P106" i="20" s="1"/>
  <c r="H107" i="20"/>
  <c r="D107" i="20"/>
  <c r="J106" i="20"/>
  <c r="H106" i="20"/>
  <c r="D106" i="20"/>
  <c r="J105" i="20"/>
  <c r="H105" i="20"/>
  <c r="D105" i="20"/>
  <c r="J104" i="20"/>
  <c r="H104" i="20"/>
  <c r="N104" i="20" s="1"/>
  <c r="O104" i="20" s="1"/>
  <c r="D104" i="20"/>
  <c r="J103" i="20"/>
  <c r="N103" i="20" s="1"/>
  <c r="O103" i="20" s="1"/>
  <c r="P102" i="20" s="1"/>
  <c r="H103" i="20"/>
  <c r="D103" i="20"/>
  <c r="J102" i="20"/>
  <c r="H102" i="20"/>
  <c r="D102" i="20"/>
  <c r="J90" i="20"/>
  <c r="H90" i="20"/>
  <c r="N90" i="20" s="1"/>
  <c r="O90" i="20" s="1"/>
  <c r="P89" i="20" s="1"/>
  <c r="Q87" i="20" s="1"/>
  <c r="R87" i="20" s="1"/>
  <c r="D90" i="20"/>
  <c r="J89" i="20"/>
  <c r="H89" i="20"/>
  <c r="N89" i="20" s="1"/>
  <c r="O89" i="20" s="1"/>
  <c r="D89" i="20"/>
  <c r="J88" i="20"/>
  <c r="H88" i="20"/>
  <c r="D88" i="20"/>
  <c r="J87" i="20"/>
  <c r="H87" i="20"/>
  <c r="N87" i="20" s="1"/>
  <c r="O87" i="20" s="1"/>
  <c r="D87" i="20"/>
  <c r="J86" i="20"/>
  <c r="H86" i="20"/>
  <c r="N86" i="20" s="1"/>
  <c r="O86" i="20" s="1"/>
  <c r="P85" i="20" s="1"/>
  <c r="D86" i="20"/>
  <c r="J85" i="20"/>
  <c r="H85" i="20"/>
  <c r="N85" i="20" s="1"/>
  <c r="O85" i="20" s="1"/>
  <c r="D85" i="20"/>
  <c r="O84" i="20"/>
  <c r="J84" i="20"/>
  <c r="H84" i="20"/>
  <c r="N84" i="20" s="1"/>
  <c r="D84" i="20"/>
  <c r="J83" i="20"/>
  <c r="H83" i="20"/>
  <c r="D83" i="20"/>
  <c r="J82" i="20"/>
  <c r="H82" i="20"/>
  <c r="N82" i="20" s="1"/>
  <c r="O82" i="20" s="1"/>
  <c r="P81" i="20" s="1"/>
  <c r="D82" i="20"/>
  <c r="J81" i="20"/>
  <c r="H81" i="20"/>
  <c r="N81" i="20" s="1"/>
  <c r="O81" i="20" s="1"/>
  <c r="D81" i="20"/>
  <c r="J80" i="20"/>
  <c r="H80" i="20"/>
  <c r="N80" i="20" s="1"/>
  <c r="D80" i="20"/>
  <c r="J79" i="20"/>
  <c r="H79" i="20"/>
  <c r="D79" i="20"/>
  <c r="J78" i="20"/>
  <c r="H78" i="20"/>
  <c r="N78" i="20" s="1"/>
  <c r="O78" i="20" s="1"/>
  <c r="P77" i="20" s="1"/>
  <c r="D78" i="20"/>
  <c r="J77" i="20"/>
  <c r="H77" i="20"/>
  <c r="N77" i="20" s="1"/>
  <c r="O77" i="20" s="1"/>
  <c r="D77" i="20"/>
  <c r="J76" i="20"/>
  <c r="H76" i="20"/>
  <c r="N76" i="20" s="1"/>
  <c r="D76" i="20"/>
  <c r="O75" i="20"/>
  <c r="J75" i="20"/>
  <c r="H75" i="20"/>
  <c r="N75" i="20" s="1"/>
  <c r="D75" i="20"/>
  <c r="J74" i="20"/>
  <c r="H74" i="20"/>
  <c r="D74" i="20"/>
  <c r="J73" i="20"/>
  <c r="H73" i="20"/>
  <c r="N73" i="20" s="1"/>
  <c r="O73" i="20" s="1"/>
  <c r="D73" i="20"/>
  <c r="J72" i="20"/>
  <c r="H72" i="20"/>
  <c r="N72" i="20" s="1"/>
  <c r="O72" i="20" s="1"/>
  <c r="P70" i="20" s="1" a="1"/>
  <c r="P70" i="20" s="1"/>
  <c r="D72" i="20"/>
  <c r="J71" i="20"/>
  <c r="H71" i="20"/>
  <c r="N71" i="20" s="1"/>
  <c r="O71" i="20" s="1"/>
  <c r="J70" i="20"/>
  <c r="H70" i="20"/>
  <c r="N70" i="20" s="1"/>
  <c r="O70" i="20" s="1"/>
  <c r="D70" i="20"/>
  <c r="J69" i="20"/>
  <c r="H69" i="20"/>
  <c r="N69" i="20" s="1"/>
  <c r="O69" i="20" s="1"/>
  <c r="D69" i="20"/>
  <c r="J68" i="20"/>
  <c r="H68" i="20"/>
  <c r="N68" i="20" s="1"/>
  <c r="O68" i="20" s="1"/>
  <c r="D68" i="20"/>
  <c r="J67" i="20"/>
  <c r="H67" i="20"/>
  <c r="D67" i="20"/>
  <c r="J66" i="20"/>
  <c r="H66" i="20"/>
  <c r="N66" i="20" s="1"/>
  <c r="J65" i="20"/>
  <c r="H65" i="20"/>
  <c r="N65" i="20" s="1"/>
  <c r="D65" i="20"/>
  <c r="N64" i="20"/>
  <c r="O64" i="20" s="1"/>
  <c r="J64" i="20"/>
  <c r="H64" i="20"/>
  <c r="D64" i="20"/>
  <c r="J63" i="20"/>
  <c r="H63" i="20"/>
  <c r="D63" i="20"/>
  <c r="J62" i="20"/>
  <c r="H62" i="20"/>
  <c r="N62" i="20" s="1"/>
  <c r="D62" i="20"/>
  <c r="J61" i="20"/>
  <c r="H61" i="20"/>
  <c r="N61" i="20" s="1"/>
  <c r="D61" i="20"/>
  <c r="O62" i="20" s="1"/>
  <c r="P61" i="20" s="1"/>
  <c r="J60" i="20"/>
  <c r="H60" i="20"/>
  <c r="N60" i="20" s="1"/>
  <c r="O60" i="20" s="1"/>
  <c r="D60" i="20"/>
  <c r="J59" i="20"/>
  <c r="H59" i="20"/>
  <c r="N59" i="20" s="1"/>
  <c r="O59" i="20" s="1"/>
  <c r="D59" i="20"/>
  <c r="J58" i="20"/>
  <c r="H58" i="20"/>
  <c r="N58" i="20" s="1"/>
  <c r="D58" i="20"/>
  <c r="J57" i="20"/>
  <c r="H57" i="20"/>
  <c r="D57" i="20"/>
  <c r="O58" i="20" s="1"/>
  <c r="P57" i="20" s="1"/>
  <c r="J47" i="20"/>
  <c r="H47" i="20"/>
  <c r="N47" i="20" s="1"/>
  <c r="O47" i="20" s="1"/>
  <c r="P46" i="20" s="1"/>
  <c r="Q44" i="20" s="1"/>
  <c r="R44" i="20" s="1"/>
  <c r="D47" i="20"/>
  <c r="J46" i="20"/>
  <c r="H46" i="20"/>
  <c r="N46" i="20" s="1"/>
  <c r="O46" i="20" s="1"/>
  <c r="D46" i="20"/>
  <c r="J45" i="20"/>
  <c r="H45" i="20"/>
  <c r="N45" i="20" s="1"/>
  <c r="D45" i="20"/>
  <c r="J44" i="20"/>
  <c r="H44" i="20"/>
  <c r="N44" i="20" s="1"/>
  <c r="D44" i="20"/>
  <c r="J43" i="20"/>
  <c r="H43" i="20"/>
  <c r="D43" i="20"/>
  <c r="J42" i="20"/>
  <c r="H42" i="20"/>
  <c r="N42" i="20" s="1"/>
  <c r="O42" i="20" s="1"/>
  <c r="D42" i="20"/>
  <c r="J41" i="20"/>
  <c r="H41" i="20"/>
  <c r="N41" i="20" s="1"/>
  <c r="O41" i="20" s="1"/>
  <c r="D41" i="20"/>
  <c r="J40" i="20"/>
  <c r="H40" i="20"/>
  <c r="D40" i="20"/>
  <c r="J39" i="20"/>
  <c r="H39" i="20"/>
  <c r="D39" i="20"/>
  <c r="J38" i="20"/>
  <c r="N38" i="20" s="1"/>
  <c r="O38" i="20" s="1"/>
  <c r="H38" i="20"/>
  <c r="D38" i="20"/>
  <c r="J37" i="20"/>
  <c r="H37" i="20"/>
  <c r="N37" i="20" s="1"/>
  <c r="D37" i="20"/>
  <c r="J36" i="20"/>
  <c r="H36" i="20"/>
  <c r="N36" i="20" s="1"/>
  <c r="D36" i="20"/>
  <c r="J35" i="20"/>
  <c r="H35" i="20"/>
  <c r="D35" i="20"/>
  <c r="J34" i="20"/>
  <c r="H34" i="20"/>
  <c r="D34" i="20"/>
  <c r="J33" i="20"/>
  <c r="H33" i="20"/>
  <c r="N33" i="20" s="1"/>
  <c r="D33" i="20"/>
  <c r="J32" i="20"/>
  <c r="H32" i="20"/>
  <c r="N32" i="20" s="1"/>
  <c r="D32" i="20"/>
  <c r="J31" i="20"/>
  <c r="H31" i="20"/>
  <c r="N31" i="20" s="1"/>
  <c r="O31" i="20" s="1"/>
  <c r="D31" i="20"/>
  <c r="N30" i="20"/>
  <c r="O30" i="20" s="1"/>
  <c r="J30" i="20"/>
  <c r="H30" i="20"/>
  <c r="D30" i="20"/>
  <c r="J29" i="20"/>
  <c r="H29" i="20"/>
  <c r="D29" i="20"/>
  <c r="J28" i="20"/>
  <c r="H28" i="20"/>
  <c r="N28" i="20" s="1"/>
  <c r="O28" i="20" s="1"/>
  <c r="J27" i="20"/>
  <c r="H27" i="20"/>
  <c r="D27" i="20"/>
  <c r="J26" i="20"/>
  <c r="H26" i="20"/>
  <c r="D26" i="20"/>
  <c r="J25" i="20"/>
  <c r="H25" i="20"/>
  <c r="N25" i="20" s="1"/>
  <c r="O25" i="20" s="1"/>
  <c r="D25" i="20"/>
  <c r="J24" i="20"/>
  <c r="H24" i="20"/>
  <c r="N24" i="20" s="1"/>
  <c r="D24" i="20"/>
  <c r="J23" i="20"/>
  <c r="H23" i="20"/>
  <c r="J22" i="20"/>
  <c r="H22" i="20"/>
  <c r="D22" i="20"/>
  <c r="J21" i="20"/>
  <c r="H21" i="20"/>
  <c r="N21" i="20" s="1"/>
  <c r="O21" i="20" s="1"/>
  <c r="D21" i="20"/>
  <c r="J20" i="20"/>
  <c r="H20" i="20"/>
  <c r="N20" i="20" s="1"/>
  <c r="O20" i="20" s="1"/>
  <c r="D20" i="20"/>
  <c r="J19" i="20"/>
  <c r="N19" i="20" s="1"/>
  <c r="O19" i="20" s="1"/>
  <c r="P18" i="20" s="1"/>
  <c r="H19" i="20"/>
  <c r="D19" i="20"/>
  <c r="J18" i="20"/>
  <c r="H18" i="20"/>
  <c r="D18" i="20"/>
  <c r="J17" i="20"/>
  <c r="H17" i="20"/>
  <c r="D17" i="20"/>
  <c r="J16" i="20"/>
  <c r="H16" i="20"/>
  <c r="D16" i="20"/>
  <c r="J15" i="20"/>
  <c r="H15" i="20"/>
  <c r="D15" i="20"/>
  <c r="J14" i="20"/>
  <c r="H14" i="20"/>
  <c r="D14" i="20"/>
  <c r="N102" i="20" l="1"/>
  <c r="O102" i="20" s="1"/>
  <c r="N106" i="20"/>
  <c r="O106" i="20" s="1"/>
  <c r="N110" i="20"/>
  <c r="O110" i="20" s="1"/>
  <c r="O88" i="20"/>
  <c r="P87" i="20" s="1"/>
  <c r="N18" i="20"/>
  <c r="O18" i="20" s="1"/>
  <c r="P30" i="20"/>
  <c r="O76" i="20"/>
  <c r="P75" i="20" s="1"/>
  <c r="O80" i="20"/>
  <c r="P79" i="20" s="1"/>
  <c r="Q79" i="20" s="1"/>
  <c r="R79" i="20" s="1"/>
  <c r="N105" i="20"/>
  <c r="O105" i="20" s="1"/>
  <c r="N109" i="20"/>
  <c r="O109" i="20" s="1"/>
  <c r="P108" i="20" s="1"/>
  <c r="Q106" i="20" s="1"/>
  <c r="R106" i="20" s="1"/>
  <c r="O115" i="20"/>
  <c r="O128" i="20"/>
  <c r="P128" i="20" s="1"/>
  <c r="N29" i="20"/>
  <c r="N34" i="20"/>
  <c r="O34" i="20" s="1"/>
  <c r="N57" i="20"/>
  <c r="N63" i="20"/>
  <c r="O63" i="20" s="1"/>
  <c r="N67" i="20"/>
  <c r="N74" i="20"/>
  <c r="O74" i="20" s="1"/>
  <c r="P73" i="20" s="1"/>
  <c r="N79" i="20"/>
  <c r="O79" i="20" s="1"/>
  <c r="N83" i="20"/>
  <c r="O83" i="20" s="1"/>
  <c r="P83" i="20" s="1"/>
  <c r="Q83" i="20" s="1"/>
  <c r="R83" i="20" s="1"/>
  <c r="N88" i="20"/>
  <c r="O112" i="20"/>
  <c r="P110" i="20" s="1" a="1"/>
  <c r="P110" i="20" s="1"/>
  <c r="N111" i="20"/>
  <c r="O111" i="20" s="1"/>
  <c r="N117" i="20"/>
  <c r="O117" i="20" s="1"/>
  <c r="P115" i="20" s="1" a="1"/>
  <c r="P115" i="20" s="1"/>
  <c r="N123" i="20"/>
  <c r="O123" i="20" s="1"/>
  <c r="P122" i="20" s="1"/>
  <c r="N128" i="20"/>
  <c r="O132" i="20"/>
  <c r="N133" i="20"/>
  <c r="O125" i="20"/>
  <c r="P124" i="20" s="1"/>
  <c r="P130" i="20"/>
  <c r="P104" i="20"/>
  <c r="Q102" i="20" s="1"/>
  <c r="R102" i="20" s="1"/>
  <c r="P118" i="20"/>
  <c r="Q115" i="20" s="1"/>
  <c r="R115" i="20" s="1"/>
  <c r="P113" i="20"/>
  <c r="Q110" i="20" s="1"/>
  <c r="R110" i="20" s="1"/>
  <c r="O121" i="20"/>
  <c r="P120" i="20" s="1"/>
  <c r="Q120" i="20" s="1"/>
  <c r="R120" i="20" s="1"/>
  <c r="P126" i="20"/>
  <c r="O120" i="20"/>
  <c r="O124" i="20"/>
  <c r="P63" i="20"/>
  <c r="Q61" i="20" s="1"/>
  <c r="R61" i="20" s="1"/>
  <c r="O66" i="20"/>
  <c r="P59" i="20"/>
  <c r="Q57" i="20" s="1"/>
  <c r="R57" i="20" s="1"/>
  <c r="Q75" i="20"/>
  <c r="R75" i="20" s="1"/>
  <c r="Q70" i="20"/>
  <c r="R70" i="20" s="1"/>
  <c r="P68" i="20"/>
  <c r="O67" i="20"/>
  <c r="P65" i="20" s="1" a="1"/>
  <c r="P65" i="20" s="1"/>
  <c r="O57" i="20"/>
  <c r="O61" i="20"/>
  <c r="O65" i="20"/>
  <c r="N23" i="20"/>
  <c r="O23" i="20" s="1"/>
  <c r="O29" i="20"/>
  <c r="P27" i="20" s="1" a="1"/>
  <c r="P27" i="20" s="1"/>
  <c r="Q27" i="20" s="1"/>
  <c r="R27" i="20" s="1"/>
  <c r="O44" i="20"/>
  <c r="O45" i="20" s="1"/>
  <c r="P44" i="20" s="1"/>
  <c r="N15" i="20"/>
  <c r="O15" i="20" s="1"/>
  <c r="P14" i="20" s="1"/>
  <c r="N26" i="20"/>
  <c r="O26" i="20" s="1"/>
  <c r="P25" i="20" s="1"/>
  <c r="O33" i="20"/>
  <c r="P32" i="20" s="1"/>
  <c r="N39" i="20"/>
  <c r="O39" i="20" s="1"/>
  <c r="P38" i="20" s="1"/>
  <c r="N16" i="20"/>
  <c r="O16" i="20" s="1"/>
  <c r="N27" i="20"/>
  <c r="O27" i="20" s="1"/>
  <c r="N35" i="20"/>
  <c r="O35" i="20" s="1"/>
  <c r="P34" i="20" s="1"/>
  <c r="Q32" i="20" s="1"/>
  <c r="R32" i="20" s="1"/>
  <c r="N40" i="20"/>
  <c r="O40" i="20" s="1"/>
  <c r="P40" i="20" s="1"/>
  <c r="N14" i="20"/>
  <c r="O14" i="20" s="1"/>
  <c r="N17" i="20"/>
  <c r="O17" i="20" s="1"/>
  <c r="P16" i="20" s="1"/>
  <c r="Q14" i="20" s="1"/>
  <c r="R14" i="20" s="1"/>
  <c r="N22" i="20"/>
  <c r="O22" i="20" s="1"/>
  <c r="N43" i="20"/>
  <c r="O43" i="20" s="1"/>
  <c r="P42" i="20" s="1"/>
  <c r="P20" i="20"/>
  <c r="Q18" i="20" s="1"/>
  <c r="R18" i="20" s="1"/>
  <c r="O24" i="20"/>
  <c r="P22" i="20" s="1" a="1"/>
  <c r="P22" i="20" s="1"/>
  <c r="Q22" i="20" s="1"/>
  <c r="R22" i="20" s="1"/>
  <c r="O37" i="20"/>
  <c r="P36" i="20" s="1"/>
  <c r="O32" i="20"/>
  <c r="O36" i="20"/>
  <c r="O133" i="20" l="1"/>
  <c r="P132" i="20" s="1"/>
  <c r="Q40" i="20"/>
  <c r="R40" i="20" s="1"/>
  <c r="Q124" i="20"/>
  <c r="R124" i="20" s="1"/>
  <c r="Q128" i="20"/>
  <c r="R128" i="20" s="1"/>
  <c r="Q65" i="20"/>
  <c r="R65" i="20" s="1"/>
  <c r="Q36" i="20"/>
  <c r="R36"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<sst xmlns="http://schemas.openxmlformats.org/spreadsheetml/2006/main" count="676" uniqueCount="102">
  <si>
    <t>Código:</t>
  </si>
  <si>
    <t>Fecha:</t>
  </si>
  <si>
    <t>RIESGO</t>
  </si>
  <si>
    <t>CONTROL</t>
  </si>
  <si>
    <t>Versión:</t>
  </si>
  <si>
    <t>Página:</t>
  </si>
  <si>
    <t>Fecha de elaboración:</t>
  </si>
  <si>
    <t>Nombres y apellidos del gestor de proceso</t>
  </si>
  <si>
    <t>CRITERIOS DE EVALUACIÓN DEL DISEÑO DEL CONTROL</t>
  </si>
  <si>
    <t>CAUSA</t>
  </si>
  <si>
    <t>Rango de califiación de la ejecución</t>
  </si>
  <si>
    <r>
      <t xml:space="preserve">A continuación se presenta la evaluación realizada por la </t>
    </r>
    <r>
      <rPr>
        <b/>
        <sz val="11"/>
        <color theme="1"/>
        <rFont val="Arial"/>
        <family val="2"/>
      </rPr>
      <t xml:space="preserve">tercera línea de defensa </t>
    </r>
    <r>
      <rPr>
        <sz val="11"/>
        <color theme="1"/>
        <rFont val="Arial"/>
        <family val="2"/>
      </rPr>
      <t>como responsable de evaluar el  diseño y ejecución de los controles que se han establecido por parte de la primera línea de defensa y que se han revisado por la segunda línea de defensa, con el fin de presentar un informe de evaluación a la gestión de riesgos institucional.</t>
    </r>
  </si>
  <si>
    <t>OBSERVACIONES A LA EJECUCIÓN DEL CONTROL</t>
  </si>
  <si>
    <t>OBSERVACIONES AL DISEÑO DEL CONTROL</t>
  </si>
  <si>
    <r>
      <t xml:space="preserve">A continuación se presenta el análisis realizado por la </t>
    </r>
    <r>
      <rPr>
        <b/>
        <sz val="11"/>
        <color theme="1"/>
        <rFont val="Arial"/>
        <family val="2"/>
      </rPr>
      <t xml:space="preserve">segunda línea de defensa </t>
    </r>
    <r>
      <rPr>
        <sz val="11"/>
        <color theme="1"/>
        <rFont val="Arial"/>
        <family val="2"/>
      </rPr>
      <t>como responsable de revisar el adecuado diseño y ejecución de los controles que se han establecido por parte de la primera línea de defensa, con el fin de determinar las recomendaciones para el fortalecimiento de los mismos.</t>
    </r>
  </si>
  <si>
    <t>PROCESO SISTEMA DE GESTIÓN
FORMATO EVALUACIÓN DE ACTIVIDADES DE CONTROL</t>
  </si>
  <si>
    <r>
      <t xml:space="preserve">A continuación se presenta la evaluación realizada por la </t>
    </r>
    <r>
      <rPr>
        <b/>
        <sz val="11"/>
        <color theme="1"/>
        <rFont val="Arial"/>
        <family val="2"/>
      </rPr>
      <t xml:space="preserve">primera línea de defensa </t>
    </r>
    <r>
      <rPr>
        <sz val="11"/>
        <color theme="1"/>
        <rFont val="Arial"/>
        <family val="2"/>
      </rPr>
      <t>como responsable del diseño de los controles establecidos para la mitigación de los riesgos.</t>
    </r>
  </si>
  <si>
    <t>FOR-SG-014</t>
  </si>
  <si>
    <t>Memo I2021039704 – 24/12/2021</t>
  </si>
  <si>
    <t>Atributos de eficiencia</t>
  </si>
  <si>
    <t>Preventivo</t>
  </si>
  <si>
    <t>Detectivo</t>
  </si>
  <si>
    <t>Correctivo</t>
  </si>
  <si>
    <t>Automático</t>
  </si>
  <si>
    <t>Manual</t>
  </si>
  <si>
    <t>Tipo</t>
  </si>
  <si>
    <t>Implementación</t>
  </si>
  <si>
    <t>Atributos informativos</t>
  </si>
  <si>
    <t>Documentación</t>
  </si>
  <si>
    <t>Frecuencia</t>
  </si>
  <si>
    <t>Documentado</t>
  </si>
  <si>
    <t>Sin documentar</t>
  </si>
  <si>
    <t>Continua</t>
  </si>
  <si>
    <t>Aleatoria</t>
  </si>
  <si>
    <t>Evidencia</t>
  </si>
  <si>
    <t>Con registro</t>
  </si>
  <si>
    <t>Sin registro</t>
  </si>
  <si>
    <t>1. Atributos de eficiencia</t>
  </si>
  <si>
    <t>Tipo de control</t>
  </si>
  <si>
    <t>Implementación del control</t>
  </si>
  <si>
    <t>2. Atributos informativos</t>
  </si>
  <si>
    <t>Peso</t>
  </si>
  <si>
    <t>Total valoración del control</t>
  </si>
  <si>
    <t xml:space="preserve">1. </t>
  </si>
  <si>
    <t xml:space="preserve">2. </t>
  </si>
  <si>
    <t>Proceso:</t>
  </si>
  <si>
    <t>Efectividad del conjunto de controles</t>
  </si>
  <si>
    <t>Nivel</t>
  </si>
  <si>
    <t>PROBABILIDAD INHERENTE</t>
  </si>
  <si>
    <t>Descriptor</t>
  </si>
  <si>
    <t>Probabilidad Inherente</t>
  </si>
  <si>
    <t>Muy baja</t>
  </si>
  <si>
    <t>Baja</t>
  </si>
  <si>
    <t>Media</t>
  </si>
  <si>
    <t>Alta</t>
  </si>
  <si>
    <t>Muy alta</t>
  </si>
  <si>
    <t>Efectividad del control</t>
  </si>
  <si>
    <t>No aplica</t>
  </si>
  <si>
    <t>Nivel de probabilidad residual</t>
  </si>
  <si>
    <t>APLICACIÓN DE CONTROLES PARA ESTABLECER RIESGO RESIDUAL</t>
  </si>
  <si>
    <t>PROBABILIDAD RESIDUAL</t>
  </si>
  <si>
    <t>1.</t>
  </si>
  <si>
    <t>2.</t>
  </si>
  <si>
    <t>Nombres y apellidos del responsable de la revisión:</t>
  </si>
  <si>
    <t>Nombres y apellidos responsable de la evaluación:</t>
  </si>
  <si>
    <t>1 de 1</t>
  </si>
  <si>
    <t>Gestión Ambiental</t>
  </si>
  <si>
    <t>Posibilidad de que no se reciclen los residuos aprovechables en el desarrollo misional de la entidad por la mala disposición de los mismos en los contenedores dispuestos para la separación en la fuente.</t>
  </si>
  <si>
    <t>Posibilidad de que se lleve a cabo una inadecuada disposición de los residuos peligrosos, hospitalarios, especiales (colchones, llantas y/o escombros) por la no implementación de los lineamientos ambientales institucionales.</t>
  </si>
  <si>
    <t>Posibilidad de que se generen emisiones atmosféricas, ruido y vertimientos contaminantes que superen los límites permisibles por norma, por la falta de mantenimiento preventivo o correctivo a fuentes de generación fijas y móviles y por la no implementación de los lineamientos ambientales institucionales.</t>
  </si>
  <si>
    <t>Posibilidad de que se desperdicie o se haga mal uso del agua y la energía por la no implementación de los lineamientos ambientales institucionales.</t>
  </si>
  <si>
    <t>Nestor Raul Garces Martinez</t>
  </si>
  <si>
    <t>Posibilidad de que se aumente la generación de residuos no aprovechables en el desarrollo misional de la entidad por la no inclusión e implementación de cláusulas ambientales.</t>
  </si>
  <si>
    <t>Posibilidad de que se realice el diseño, uso y/o ubicación inadecuado de la Publicidad Exterior Visual (PEV) por la no implementación de los lineamientos ambientales institucionales.</t>
  </si>
  <si>
    <t>Posibilidad de que no se implementen los programas del Plan Institucional de Gestión Ambiental de la entidad por el no cumplimiento de las metas del plan de acción anual del PIGA.</t>
  </si>
  <si>
    <t>1. No se remiten al equipo de gestión ambiental las solicitudes de inclusión de cláusulas ambientales.</t>
  </si>
  <si>
    <t>1. Falta de conocimiento y apropiación en la gestión y manejo de los residuos peligrosos, hospitalarios, especiales (colchones, llantas y/o escombros) en la SDIS.</t>
  </si>
  <si>
    <t>1. Falta de conocimiento e implementación de los lineamientos ambientales en materia de emisiones atmosféricas, ruido y vertimientos en la SDIS.</t>
  </si>
  <si>
    <t>1. Falta de conocimiento y apropiación en la gestión, manejo y uso de Publicidad Exterior Visual (PEV) en la SDIS.</t>
  </si>
  <si>
    <t>1. Falta de conocimiento e implementación de los lineamientos ambientales en la gestión, manejo y uso del agua y la energía en la SDIS.</t>
  </si>
  <si>
    <t>1. Falta de conocimiento e implementación de los lineamientos ambientales y metas del Plan Institucional de Gestión Ambiental - PIGA de la SDIS.</t>
  </si>
  <si>
    <t>3. Semestralmente el líder del programa de Gestión Integral Residuos del área ambiental realiza seguimiento a la implementación del instructivo Residuos de Construcción y Demolición y del instructivo de manejo y disposición de colchones y colchonetas, con el propósito de valorar la implementación y gestión integral de estos residuos al interior de la entidad. En caso de que no se realice el seguimiento, se adelantará la verificación del cumplimento bajo la herramienta Storm User y aplicativo web de la Secretaría Distrital de Ambiente.
Como evidencia se tiene dos matrices en Excel consolidando la información de implementación.</t>
  </si>
  <si>
    <t>2. Semestralmente el líder del programa de Gestión Integral de Residuos del área ambiental realiza un seguimiento a los procesos de mantenimiento preventivo para los equipos y elementos fijos que generan emisiones atmosféricas, con el propósito de verificar el cumplimiento de los lineamientos ambientales en el tema. En caso de que no se realice el seguimiento se adelantará la verificación del cumplimento bajo la respuesta anual de auditoría a la Secretaría Distrital de Ambiente.
Como evidencia está la matriz en Excel consolidando la información de los equipos y elementos de la entidad incluyendo el seguimiento de los procesos de mantenimiento.</t>
  </si>
  <si>
    <t xml:space="preserve">1. Anualmente, los gestores ambientales y referentes ambientales técnicos, realizan seguimiento a la implementación del Plan de acción interno para el aprovechamiento eficiente de los residuos sólidos - PAIPAERS en las unidades operativas mediante la metodología de intervención ambiental de la entidad, con el propósito de socializar los lineamientos ambientales, valorar la implementación del lineamiento y, en caso de identificar una desviación, subsanar los posibles incumplimientos y consolidar las necesidades que apliquen. 
Como evidencia se tiene el acta de intervención, informe de intervención, lista de asistencia de intervención y base de programación y ejecución mensual. </t>
  </si>
  <si>
    <t>2. Cada vez que se recibe una solicitud por parte de las diferentes áreas de la entidad, el líder del programa de consumo sostenible, realiza la revisión de los estudios previos, anexo técnico y objeto contractual con el fin de definir y adelantar la inclusión de cláusulas ambientales en el manejo integral de los residuos aprovechables en los contratos que les aplique. En caso de que no se realice la inclusión de las cláusulas ambientales, el área solicitante reitera la solicitud hasta que el responsable del área de gestión ambiental genere la respuesta.
Como evidencia queda el correo electrónico con la trazabilidad de la solicitud y respuesta.</t>
  </si>
  <si>
    <t>1. Cada vez que se recibe una solicitud por parte de las diferentes áreas de la entidad, el líder del programa de consumo sostenible realiza la revisión de los estudios previos, anexo técnico y objeto contractual con el fin de definir y adelantar la inclusión de cláusulas ambientales en la sustitución, cambio y/o uso de material reciclable por no aprovechable en los contratos que les aplique. En caso de  que no se realice la inclusión de las cláusulas ambientales, el área solicitante reitera la solicitud hasta que el responsable del área de gestión ambiental genere la respuesta.
Como evidencia queda el correo electrónico con la trazabilidad de la solicitud y respuesta.</t>
  </si>
  <si>
    <t>2. Anualmente la líder del programa de consumo sostenible informa a las dependencias de la entidad a través de un mecanismo de comunicación, las directrices para la inclusión e implementación de cláusulas ambientales relacionadas con la potencialización del uso de materiales aprovechables. En caso de que no se remita la comunicación, se generan recordatorios de la inclusión de cláusulas en la reuniones de mesas ambientales.
Como evidencia se cuenta con el registro de la comunicación envidada.</t>
  </si>
  <si>
    <t xml:space="preserve">1. Anualmente, los gestores ambientales y referentes ambientales técnicos, realizan seguimiento a la implementación del Plan de gestión integral de residuos peligrosos - PGIRP, Plan de gestión integral de residuos hospitalarios y similares - PGIRH, y a la generación y manejo de residuos especiales en las unidades operativas mediante la metodología de intervención ambiental de la entidad, con el propósito de socializar los lineamientos ambientales, valorar la implementación del lineamiento y en caso de identificar una desviación, subsanar los posibles incumplimientos y consolidar las necesidades que apliquen. 
Como evidencia se tiene el acta de intervención, informe de intervención y lista de asistencia de intervención. </t>
  </si>
  <si>
    <t xml:space="preserve">2. Cada que se recibe una solicitud por parte de las diferentes áreas de la entidad, el líder del programa de consumo sostenible, realiza la revisión de los estudios previos, anexo técnico y objeto contractual con el fin de definir y adelantar la inclusión de cláusulas ambientales en el manejo integral de los residuos hospitalarios, peligrosos y especiales a los contratos que les aplique. En caso que no se realice la inclusión de las cláusulas ambientales, el área solicitante reitera la solicitud hasta que el responsable del área de gestión ambiental genere la respuesta.
Como evidencia queda el correo electrónico con la trazabilidad de la solicitud y respuesta. </t>
  </si>
  <si>
    <t>1. Cada vez que se recibe una solicitud por parte de las diferentes áreas de la entidad, el líder del programa de consumo sostenible, realiza la revisión de los estudios previos, anexo técnico y objeto contractual con el fin de definir y adelantar la inclusión de cláusulas ambientales en control y manejo integral a la generación de emisiones atmosféricas, ruido y vertimientos en los contratos que les aplique.  En caso de que no se realice la inclusión de las cláusulas ambientales, el área solicitante reitera la solicitud hasta que el responsable del área de gestión ambiental genere la respuesta.
Como evidencia queda el correo electrónico con la trazabilidad de la solicitud y respuesta.</t>
  </si>
  <si>
    <t xml:space="preserve">3. Anualmente, los gestores ambientales y referentes ambientales técnicos, realizan seguimiento a la implementación del Plan de Gestión Integral de aceite vegetal usado (AVU) y grasas y el Instructivo para Mejorar los Vertimientos en las unidades operativas mediante la metodología de intervención ambiental de la entidad, con el propósito de socializar los lineamientos ambientales, valorar la implementación de los lineamientos y, en caso de identificar una desviación, subsanar los posibles incumplimientos y consolidar las necesidades que apliquen. 
Como evidencia se tiene el acta de intervención, informe de intervención, lista de asistencia de intervención y base de programación y ejecución mensual. </t>
  </si>
  <si>
    <t xml:space="preserve">1. Cada vez que se recibe una solicitud por parte de las diferentes áreas de la entidad, el líder del programa de consumo sostenible, realiza la revisión de los estudios previos, anexo técnico y objeto contractual con el fin de definir y adelantar la inclusión de cláusulas ambientales en el manejo y control de la Publicidad Exterior Visual (PEV) en los contratos que les aplique. En caso de que no se realice la inclusión de las cláusulas ambientales, el área solicitante reitera la solicitud hasta que el responsable del área de gestión ambiental genere la respuesta.
Como evidencia queda el correo electrónico con la trazabilidad de la solicitud y respuesta. </t>
  </si>
  <si>
    <t>2. Semestralmente el líder del programa de Prácticas Sostenibles del área ambiental realiza un seguimiento a la implementación, control y manejo de Publicidad Exterior Visual (PEV) de la SDIS, con el propósito de verificar el cumplimiento de los lineamientos ambientales en el tema. En caso de que no se realice el seguimiento se adelantará la verificación del cumplimento bajo la respuesta anual de auditoría a la Secretaría Distrital de Ambiente.
Como evidencia se tiene una matriz en Excel consolidando la información del diagnóstico y necesidades de cada elemento PEV de la entidad.</t>
  </si>
  <si>
    <t>2. Cada vez que se recibe una solicitud por parte de las diferentes áreas de la entidad, el líder del programa de consumo sostenible, realiza la revisión de los estudios previos, anexo técnico y objeto contractual con el fin de definir y adelantar la inclusión de cláusulas ambientales tendientes al uso eficiente y óptimo del agua y la energía a los contratos que les aplique. En caso de que no se realice la inclusión de las cláusulas ambientales, el área solicitante reitera la solicitud hasta que el responsable del área de gestión ambiental las incluya.
Como evidencia queda el correo electrónico con la trazabilidad de la solicitud y respuesta.</t>
  </si>
  <si>
    <t>1. Semestralmente el(la) gestor(a) ambiental de la entidad (Director(a) de Gestión Corporativa) verifica la consolidación, el análisis y el reporte de los resultados de la implementación del Plan Institucional de Gestión Ambiental PIGA de la SDIS, estos resultados se comunican ante el comité institucional de gestión y desempeño como insumo para la toma de decisiones ambientales de la SDIS. En caso que se identifiquen retrasos en la ejecución de actividades, se generan mediante correo electrónico las alertas a los respectivos responsables o los ajustes requeridos. 
Como evidencia se tiene el acta del comité institucional de gestión y desempeño.</t>
  </si>
  <si>
    <t xml:space="preserve">1. Anualmente, los gestores ambientales y referentes ambientales técnicos, realizan seguimiento a la implementación de las políticas, programas y metodologías de agua y energía en las unidades operativas mediante el proceso de intervención ambiental de la entidad, con el propósito de socializar los lineamientos ambientales y adicionalmente valorar la implementación de los mismos y, en caso de identificar una desviación, subsanar los posibles incumplimientos y consolidar las necesidades que apliquen. 
Como evidencia se tiene el acta de intervención, informe de intervención, lista de asistencia de intervención y base de programación y ejecución mensual. </t>
  </si>
  <si>
    <t>1.  Falta de conocimiento y apropiación en la gestión y manejo de los residuos aprovechables en la SDIS.</t>
  </si>
  <si>
    <t>No se generan observaciones frente al diseño del control.</t>
  </si>
  <si>
    <t>Bibiana Cubillos Rivera</t>
  </si>
  <si>
    <t>Andrés Penagos Guarnizo</t>
  </si>
  <si>
    <t>1. Atributos de Eficiencia: sin observaciones
2. Atributos Informativos: sin observaciones.</t>
  </si>
  <si>
    <t xml:space="preserve">De acuerdo con lo observado en los reportes de monitoreo con las respectivas evidencias y los registros en el FOR-SG-013 SECCIÓN C Monitoreo y revisión, primer monitoreo, correspondiente al proceso de Sistema de Gestión, se observó que para lo corrido de la vigencia, si se ejecuta la actividad de control.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</si>
</sst>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0"/>
      <name val="Arial"/>
      <family val="2"/>
    </font>
    <font>
      <sz val="10"/>
      <color theme="1"/>
      <name val="Arial"/>
      <family val="2"/>
    </font>
    <font>
      <b/>
      <sz val="10"/>
      <color theme="1"/>
      <name val="Arial"/>
      <family val="2"/>
    </font>
    <font>
      <b/>
      <sz val="10"/>
      <name val="Arial"/>
      <family val="2"/>
    </font>
    <font>
      <b/>
      <sz val="11"/>
      <color theme="1"/>
      <name val="Arial"/>
      <family val="2"/>
    </font>
    <font>
      <sz val="10"/>
      <color theme="4" tint="-0.249977111117893"/>
      <name val="Arial"/>
      <family val="2"/>
    </font>
    <font>
      <i/>
      <sz val="10"/>
      <color theme="4" tint="-0.249977111117893"/>
      <name val="Arial"/>
      <family val="2"/>
    </font>
    <font>
      <sz val="10"/>
      <name val="Arial"/>
      <family val="2"/>
    </font>
    <font>
      <u/>
      <sz val="10"/>
      <color indexed="12"/>
      <name val="Arial"/>
      <family val="2"/>
    </font>
    <font>
      <i/>
      <sz val="11"/>
      <color theme="4" tint="-0.249977111117893"/>
      <name val="Arial"/>
      <family val="2"/>
    </font>
    <font>
      <b/>
      <sz val="11"/>
      <color theme="4" tint="-0.249977111117893"/>
      <name val="Arial"/>
      <family val="2"/>
    </font>
    <font>
      <b/>
      <sz val="11"/>
      <color theme="1"/>
      <name val="Calibri"/>
      <family val="2"/>
      <scheme val="minor"/>
    </font>
    <font>
      <sz val="12"/>
      <name val="Arial"/>
      <family val="2"/>
    </font>
    <font>
      <sz val="11"/>
      <color theme="1"/>
      <name val="Arial"/>
      <family val="2"/>
    </font>
    <font>
      <i/>
      <sz val="10"/>
      <color theme="4"/>
      <name val="Arial"/>
      <family val="2"/>
    </font>
    <font>
      <sz val="11"/>
      <color theme="1"/>
      <name val="Calibri"/>
      <family val="2"/>
      <scheme val="minor"/>
    </font>
    <font>
      <sz val="9"/>
      <name val="Arial"/>
      <family val="2"/>
    </font>
    <font>
      <sz val="11"/>
      <name val="Arial"/>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9"/>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thin">
        <color indexed="64"/>
      </left>
      <right style="dashed">
        <color indexed="64"/>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dashed">
        <color indexed="64"/>
      </left>
      <right/>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thin">
        <color indexed="64"/>
      </top>
      <bottom style="dashed">
        <color indexed="64"/>
      </bottom>
      <diagonal/>
    </border>
  </borders>
  <cellStyleXfs count="5">
    <xf numFmtId="0" fontId="0" fillId="0" borderId="0"/>
    <xf numFmtId="0" fontId="1" fillId="0" borderId="0"/>
    <xf numFmtId="0" fontId="8" fillId="0" borderId="0"/>
    <xf numFmtId="0" fontId="9" fillId="0" borderId="0" applyNumberFormat="0" applyFill="0" applyBorder="0" applyAlignment="0" applyProtection="0">
      <alignment vertical="top"/>
      <protection locked="0"/>
    </xf>
    <xf numFmtId="9" fontId="16" fillId="0" borderId="0" applyFont="0" applyFill="0" applyBorder="0" applyAlignment="0" applyProtection="0"/>
  </cellStyleXfs>
  <cellXfs count="118">
    <xf numFmtId="0" fontId="0" fillId="0" borderId="0" xfId="0"/>
    <xf numFmtId="0" fontId="4" fillId="2" borderId="1" xfId="0" applyFont="1" applyFill="1" applyBorder="1" applyAlignment="1" applyProtection="1">
      <alignment horizontal="center" vertical="center" wrapText="1"/>
      <protection locked="0"/>
    </xf>
    <xf numFmtId="0" fontId="4" fillId="2" borderId="0" xfId="0" applyFont="1" applyFill="1"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0" fontId="1" fillId="2" borderId="0" xfId="0" applyFont="1" applyFill="1" applyAlignment="1" applyProtection="1">
      <alignment horizontal="right" vertical="center" wrapText="1"/>
      <protection locked="0"/>
    </xf>
    <xf numFmtId="0" fontId="1" fillId="0" borderId="0" xfId="0" applyFont="1" applyAlignment="1" applyProtection="1">
      <alignment horizontal="center" vertical="center" wrapText="1"/>
      <protection locked="0"/>
    </xf>
    <xf numFmtId="9" fontId="0" fillId="0" borderId="0" xfId="0" applyNumberFormat="1"/>
    <xf numFmtId="0" fontId="0" fillId="0" borderId="0" xfId="0" applyAlignment="1">
      <alignment horizontal="center" vertical="center"/>
    </xf>
    <xf numFmtId="0" fontId="15" fillId="2" borderId="0" xfId="0" applyFont="1" applyFill="1" applyAlignment="1" applyProtection="1">
      <alignment horizontal="center" vertical="center" wrapText="1"/>
      <protection locked="0"/>
    </xf>
    <xf numFmtId="9" fontId="0" fillId="0" borderId="0" xfId="4" applyFont="1"/>
    <xf numFmtId="0" fontId="1" fillId="2" borderId="14"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2" fillId="2" borderId="0" xfId="0" applyFont="1" applyFill="1" applyAlignment="1" applyProtection="1">
      <alignment wrapText="1"/>
      <protection locked="0"/>
    </xf>
    <xf numFmtId="0" fontId="2" fillId="2" borderId="0" xfId="0" applyFont="1" applyFill="1" applyAlignment="1" applyProtection="1">
      <alignment horizontal="center" wrapText="1"/>
      <protection locked="0"/>
    </xf>
    <xf numFmtId="0" fontId="1" fillId="2" borderId="0" xfId="0" applyFont="1" applyFill="1" applyAlignment="1" applyProtection="1">
      <alignment horizontal="left" wrapText="1"/>
      <protection locked="0"/>
    </xf>
    <xf numFmtId="0" fontId="1" fillId="2" borderId="0" xfId="0" applyFont="1" applyFill="1" applyAlignment="1" applyProtection="1">
      <alignment horizontal="center" wrapText="1"/>
      <protection locked="0"/>
    </xf>
    <xf numFmtId="0" fontId="17" fillId="2" borderId="1" xfId="0" applyFont="1" applyFill="1" applyBorder="1" applyAlignment="1" applyProtection="1">
      <alignment horizontal="left" vertical="center" wrapText="1"/>
      <protection locked="0"/>
    </xf>
    <xf numFmtId="0" fontId="4" fillId="2" borderId="0" xfId="0" applyFont="1" applyFill="1" applyAlignment="1" applyProtection="1">
      <alignment vertical="center" wrapText="1"/>
      <protection locked="0"/>
    </xf>
    <xf numFmtId="0" fontId="3" fillId="2" borderId="0" xfId="0" applyFont="1" applyFill="1" applyAlignment="1" applyProtection="1">
      <alignment horizontal="left" wrapText="1"/>
      <protection locked="0"/>
    </xf>
    <xf numFmtId="0" fontId="7" fillId="2" borderId="0" xfId="0" applyFont="1" applyFill="1" applyAlignment="1" applyProtection="1">
      <alignment horizontal="left" vertical="center"/>
      <protection locked="0"/>
    </xf>
    <xf numFmtId="0" fontId="6" fillId="2" borderId="0" xfId="0" applyFont="1" applyFill="1" applyAlignment="1" applyProtection="1">
      <alignment horizontal="center" wrapText="1"/>
      <protection locked="0"/>
    </xf>
    <xf numFmtId="0" fontId="11" fillId="2" borderId="0" xfId="0" applyFont="1" applyFill="1" applyAlignment="1" applyProtection="1">
      <alignment horizontal="center" vertical="center" wrapText="1"/>
      <protection locked="0"/>
    </xf>
    <xf numFmtId="0" fontId="1" fillId="2" borderId="0" xfId="0" applyFont="1" applyFill="1" applyAlignment="1" applyProtection="1">
      <alignment vertical="center" wrapText="1"/>
      <protection locked="0"/>
    </xf>
    <xf numFmtId="0" fontId="5" fillId="2" borderId="0" xfId="0" applyFont="1" applyFill="1" applyAlignment="1" applyProtection="1">
      <alignment horizontal="center" vertical="center" wrapText="1"/>
      <protection locked="0"/>
    </xf>
    <xf numFmtId="0" fontId="4" fillId="2" borderId="1" xfId="1"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0" fillId="2" borderId="0" xfId="0" applyFill="1" applyProtection="1">
      <protection locked="0"/>
    </xf>
    <xf numFmtId="0" fontId="11"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wrapText="1"/>
      <protection locked="0"/>
    </xf>
    <xf numFmtId="9" fontId="1" fillId="2" borderId="14" xfId="4" applyFont="1" applyFill="1" applyBorder="1" applyAlignment="1" applyProtection="1">
      <alignment horizontal="center" vertical="center" wrapText="1"/>
      <protection hidden="1"/>
    </xf>
    <xf numFmtId="9" fontId="1" fillId="2" borderId="16" xfId="4" applyFont="1" applyFill="1" applyBorder="1" applyAlignment="1" applyProtection="1">
      <alignment horizontal="center" vertical="center" wrapText="1"/>
      <protection hidden="1"/>
    </xf>
    <xf numFmtId="9" fontId="1" fillId="2" borderId="18" xfId="4" applyFont="1" applyFill="1" applyBorder="1" applyAlignment="1" applyProtection="1">
      <alignment horizontal="center" vertical="center" wrapText="1"/>
      <protection hidden="1"/>
    </xf>
    <xf numFmtId="9" fontId="1" fillId="2" borderId="14" xfId="0" applyNumberFormat="1" applyFont="1" applyFill="1" applyBorder="1" applyAlignment="1" applyProtection="1">
      <alignment horizontal="center" vertical="center" wrapText="1"/>
      <protection hidden="1"/>
    </xf>
    <xf numFmtId="9" fontId="1" fillId="2" borderId="16" xfId="0" applyNumberFormat="1" applyFont="1" applyFill="1" applyBorder="1" applyAlignment="1" applyProtection="1">
      <alignment horizontal="center" vertical="center" wrapText="1"/>
      <protection hidden="1"/>
    </xf>
    <xf numFmtId="9" fontId="1" fillId="2" borderId="18" xfId="0" applyNumberFormat="1" applyFont="1" applyFill="1" applyBorder="1" applyAlignment="1" applyProtection="1">
      <alignment horizontal="center" vertical="center" wrapText="1"/>
      <protection hidden="1"/>
    </xf>
    <xf numFmtId="14" fontId="1" fillId="2" borderId="1" xfId="0" applyNumberFormat="1" applyFont="1" applyFill="1" applyBorder="1" applyAlignment="1" applyProtection="1">
      <alignment horizontal="center" vertical="center" wrapText="1"/>
      <protection locked="0"/>
    </xf>
    <xf numFmtId="0" fontId="2" fillId="0" borderId="2" xfId="0" applyFont="1" applyBorder="1" applyAlignment="1" applyProtection="1">
      <alignment horizontal="justify" vertical="center" wrapText="1"/>
      <protection locked="0"/>
    </xf>
    <xf numFmtId="0" fontId="1" fillId="5" borderId="26" xfId="0" applyFont="1" applyFill="1" applyBorder="1" applyAlignment="1" applyProtection="1">
      <alignment horizontal="justify" vertical="center" wrapText="1"/>
      <protection locked="0"/>
    </xf>
    <xf numFmtId="0" fontId="1" fillId="5" borderId="27" xfId="0" applyFont="1" applyFill="1" applyBorder="1" applyAlignment="1" applyProtection="1">
      <alignment horizontal="justify" vertical="center" wrapText="1"/>
      <protection locked="0"/>
    </xf>
    <xf numFmtId="0" fontId="1" fillId="2" borderId="28" xfId="0" applyFont="1" applyFill="1" applyBorder="1" applyAlignment="1" applyProtection="1">
      <alignment vertical="center" wrapText="1"/>
      <protection locked="0"/>
    </xf>
    <xf numFmtId="0" fontId="1" fillId="2" borderId="29" xfId="0" applyFont="1" applyFill="1" applyBorder="1" applyAlignment="1" applyProtection="1">
      <alignment vertical="center" wrapText="1"/>
      <protection locked="0"/>
    </xf>
    <xf numFmtId="0" fontId="1" fillId="2" borderId="30" xfId="0" applyFont="1" applyFill="1" applyBorder="1" applyAlignment="1" applyProtection="1">
      <alignment vertical="center" wrapText="1"/>
      <protection locked="0"/>
    </xf>
    <xf numFmtId="0" fontId="1" fillId="2" borderId="31" xfId="0" applyFont="1" applyFill="1" applyBorder="1" applyAlignment="1" applyProtection="1">
      <alignment vertical="center" wrapText="1"/>
      <protection locked="0"/>
    </xf>
    <xf numFmtId="0" fontId="1" fillId="5" borderId="13" xfId="0" applyFont="1" applyFill="1" applyBorder="1" applyAlignment="1" applyProtection="1">
      <alignment horizontal="justify" vertical="center" wrapText="1"/>
      <protection locked="0"/>
    </xf>
    <xf numFmtId="0" fontId="1" fillId="5" borderId="17" xfId="0" applyFont="1" applyFill="1" applyBorder="1" applyAlignment="1" applyProtection="1">
      <alignment horizontal="justify" vertical="center" wrapText="1"/>
      <protection locked="0"/>
    </xf>
    <xf numFmtId="0" fontId="1" fillId="5" borderId="15" xfId="0" applyFont="1" applyFill="1" applyBorder="1" applyAlignment="1" applyProtection="1">
      <alignment horizontal="justify" vertical="center" wrapText="1"/>
      <protection locked="0"/>
    </xf>
    <xf numFmtId="0" fontId="18" fillId="2" borderId="1" xfId="0" applyFont="1" applyFill="1" applyBorder="1" applyAlignment="1" applyProtection="1">
      <alignment horizontal="center" vertical="center" wrapText="1"/>
      <protection locked="0"/>
    </xf>
    <xf numFmtId="9" fontId="1" fillId="2" borderId="23" xfId="0" applyNumberFormat="1" applyFont="1" applyFill="1" applyBorder="1" applyAlignment="1" applyProtection="1">
      <alignment horizontal="center" vertical="center" wrapText="1"/>
      <protection hidden="1"/>
    </xf>
    <xf numFmtId="9" fontId="1" fillId="2" borderId="22" xfId="0" applyNumberFormat="1" applyFont="1" applyFill="1" applyBorder="1" applyAlignment="1" applyProtection="1">
      <alignment horizontal="center" vertical="center" wrapText="1"/>
      <protection hidden="1"/>
    </xf>
    <xf numFmtId="0" fontId="1" fillId="2" borderId="13" xfId="0" applyFont="1" applyFill="1" applyBorder="1" applyAlignment="1" applyProtection="1">
      <alignment vertical="center" wrapText="1"/>
      <protection locked="0"/>
    </xf>
    <xf numFmtId="0" fontId="1" fillId="2" borderId="15" xfId="0" applyFont="1" applyFill="1" applyBorder="1" applyAlignment="1" applyProtection="1">
      <alignment vertical="center" wrapText="1"/>
      <protection locked="0"/>
    </xf>
    <xf numFmtId="0" fontId="1" fillId="2" borderId="17" xfId="0" applyFont="1" applyFill="1" applyBorder="1" applyAlignment="1" applyProtection="1">
      <alignment vertical="center" wrapText="1"/>
      <protection locked="0"/>
    </xf>
    <xf numFmtId="0" fontId="1" fillId="0" borderId="3" xfId="0" applyFont="1" applyBorder="1" applyAlignment="1" applyProtection="1">
      <alignment horizontal="left" vertical="center" wrapText="1"/>
      <protection locked="0"/>
    </xf>
    <xf numFmtId="0" fontId="1" fillId="0" borderId="7"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2" borderId="3"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center" vertical="center" wrapText="1"/>
      <protection locked="0"/>
    </xf>
    <xf numFmtId="0" fontId="1" fillId="2" borderId="2" xfId="0" applyFont="1" applyFill="1" applyBorder="1" applyAlignment="1" applyProtection="1">
      <alignment horizontal="center" vertical="center" wrapText="1"/>
      <protection locked="0"/>
    </xf>
    <xf numFmtId="9" fontId="1" fillId="2" borderId="3" xfId="4" applyFont="1" applyFill="1" applyBorder="1" applyAlignment="1" applyProtection="1">
      <alignment horizontal="center" vertical="center" wrapText="1"/>
      <protection hidden="1"/>
    </xf>
    <xf numFmtId="9" fontId="1" fillId="2" borderId="7" xfId="4" applyFont="1" applyFill="1" applyBorder="1" applyAlignment="1" applyProtection="1">
      <alignment horizontal="center" vertical="center" wrapText="1"/>
      <protection hidden="1"/>
    </xf>
    <xf numFmtId="9" fontId="1" fillId="2" borderId="2" xfId="4" applyFont="1" applyFill="1" applyBorder="1" applyAlignment="1" applyProtection="1">
      <alignment horizontal="center" vertical="center" wrapText="1"/>
      <protection hidden="1"/>
    </xf>
    <xf numFmtId="9" fontId="1" fillId="2" borderId="3" xfId="0" applyNumberFormat="1" applyFont="1" applyFill="1" applyBorder="1" applyAlignment="1" applyProtection="1">
      <alignment horizontal="center" vertical="center" wrapText="1"/>
      <protection hidden="1"/>
    </xf>
    <xf numFmtId="9" fontId="1" fillId="2" borderId="7" xfId="0" applyNumberFormat="1" applyFont="1" applyFill="1" applyBorder="1" applyAlignment="1" applyProtection="1">
      <alignment horizontal="center" vertical="center" wrapText="1"/>
      <protection hidden="1"/>
    </xf>
    <xf numFmtId="9" fontId="1" fillId="2" borderId="2" xfId="0" applyNumberFormat="1" applyFont="1" applyFill="1" applyBorder="1" applyAlignment="1" applyProtection="1">
      <alignment horizontal="center" vertical="center" wrapText="1"/>
      <protection hidden="1"/>
    </xf>
    <xf numFmtId="0" fontId="1" fillId="2" borderId="3" xfId="0" applyFont="1" applyFill="1" applyBorder="1" applyAlignment="1" applyProtection="1">
      <alignment horizontal="center" vertical="center" wrapText="1"/>
      <protection hidden="1"/>
    </xf>
    <xf numFmtId="0" fontId="1" fillId="2" borderId="7"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vertical="center" wrapText="1"/>
      <protection hidden="1"/>
    </xf>
    <xf numFmtId="9" fontId="1" fillId="2" borderId="1" xfId="0" applyNumberFormat="1" applyFont="1" applyFill="1" applyBorder="1" applyAlignment="1" applyProtection="1">
      <alignment horizontal="center" vertical="center" wrapText="1"/>
      <protection locked="0"/>
    </xf>
    <xf numFmtId="9" fontId="1" fillId="2" borderId="1" xfId="4" applyFont="1" applyFill="1" applyBorder="1" applyAlignment="1" applyProtection="1">
      <alignment horizontal="center" vertical="center" wrapText="1"/>
      <protection hidden="1"/>
    </xf>
    <xf numFmtId="0" fontId="1" fillId="0" borderId="13" xfId="0" applyFont="1" applyBorder="1" applyAlignment="1" applyProtection="1">
      <alignment vertical="center" wrapText="1"/>
      <protection locked="0"/>
    </xf>
    <xf numFmtId="0" fontId="1" fillId="0" borderId="15" xfId="0" applyFont="1" applyBorder="1" applyAlignment="1" applyProtection="1">
      <alignment vertical="center" wrapText="1"/>
      <protection locked="0"/>
    </xf>
    <xf numFmtId="0" fontId="14" fillId="0" borderId="1" xfId="0" applyFont="1" applyBorder="1" applyAlignment="1" applyProtection="1">
      <alignment horizontal="left" vertical="center" wrapText="1"/>
      <protection locked="0"/>
    </xf>
    <xf numFmtId="0" fontId="4" fillId="2" borderId="1"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4" fillId="2" borderId="6"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1" fillId="2" borderId="0" xfId="0" applyFont="1" applyFill="1" applyAlignment="1" applyProtection="1">
      <alignment horizontal="right" vertical="center" wrapText="1"/>
      <protection locked="0"/>
    </xf>
    <xf numFmtId="0" fontId="1" fillId="2" borderId="12" xfId="0" applyFont="1" applyFill="1" applyBorder="1" applyAlignment="1" applyProtection="1">
      <alignment horizontal="right" vertical="center" wrapText="1"/>
      <protection locked="0"/>
    </xf>
    <xf numFmtId="0" fontId="1" fillId="2" borderId="4" xfId="0" applyFont="1" applyFill="1" applyBorder="1" applyAlignment="1" applyProtection="1">
      <alignment horizontal="center" vertical="center" wrapText="1"/>
      <protection locked="0"/>
    </xf>
    <xf numFmtId="0" fontId="1" fillId="2" borderId="5"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right" vertical="center" wrapText="1"/>
      <protection locked="0"/>
    </xf>
    <xf numFmtId="0" fontId="4" fillId="2" borderId="3"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right" vertical="center" wrapText="1"/>
      <protection locked="0"/>
    </xf>
    <xf numFmtId="0" fontId="1" fillId="2" borderId="25" xfId="0" applyFont="1" applyFill="1" applyBorder="1" applyAlignment="1" applyProtection="1">
      <alignment vertical="center" wrapText="1"/>
      <protection locked="0"/>
    </xf>
    <xf numFmtId="9" fontId="1" fillId="2" borderId="24" xfId="0" applyNumberFormat="1" applyFont="1" applyFill="1" applyBorder="1" applyAlignment="1" applyProtection="1">
      <alignment horizontal="center" vertical="center" wrapText="1"/>
      <protection hidden="1"/>
    </xf>
    <xf numFmtId="9" fontId="1" fillId="2" borderId="3" xfId="0" applyNumberFormat="1" applyFont="1" applyFill="1" applyBorder="1" applyAlignment="1" applyProtection="1">
      <alignment horizontal="center" vertical="center" wrapText="1"/>
      <protection locked="0"/>
    </xf>
    <xf numFmtId="9" fontId="1" fillId="2" borderId="7" xfId="0" applyNumberFormat="1" applyFont="1" applyFill="1" applyBorder="1" applyAlignment="1" applyProtection="1">
      <alignment horizontal="center" vertical="center" wrapText="1"/>
      <protection locked="0"/>
    </xf>
    <xf numFmtId="9" fontId="1" fillId="2" borderId="2"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13" fillId="2" borderId="3" xfId="0" applyFont="1" applyFill="1" applyBorder="1" applyAlignment="1" applyProtection="1">
      <alignment horizontal="center"/>
      <protection locked="0"/>
    </xf>
    <xf numFmtId="0" fontId="13" fillId="2" borderId="7" xfId="0" applyFont="1" applyFill="1" applyBorder="1" applyAlignment="1" applyProtection="1">
      <alignment horizontal="center"/>
      <protection locked="0"/>
    </xf>
    <xf numFmtId="0" fontId="13" fillId="2" borderId="2" xfId="0" applyFont="1" applyFill="1" applyBorder="1" applyAlignment="1" applyProtection="1">
      <alignment horizontal="center"/>
      <protection locked="0"/>
    </xf>
    <xf numFmtId="0" fontId="3" fillId="4" borderId="1"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17" fillId="2" borderId="10" xfId="0" applyFont="1" applyFill="1" applyBorder="1" applyAlignment="1" applyProtection="1">
      <alignment horizontal="center" vertical="center" wrapText="1"/>
      <protection locked="0"/>
    </xf>
    <xf numFmtId="0" fontId="17" fillId="2" borderId="19" xfId="0" applyFont="1" applyFill="1" applyBorder="1" applyAlignment="1" applyProtection="1">
      <alignment horizontal="center" vertical="center" wrapText="1"/>
      <protection locked="0"/>
    </xf>
    <xf numFmtId="0" fontId="17" fillId="2" borderId="20" xfId="0" applyFont="1" applyFill="1" applyBorder="1" applyAlignment="1" applyProtection="1">
      <alignment horizontal="center" vertical="center" wrapText="1"/>
      <protection locked="0"/>
    </xf>
    <xf numFmtId="0" fontId="17" fillId="2" borderId="8" xfId="0" applyFont="1" applyFill="1" applyBorder="1" applyAlignment="1" applyProtection="1">
      <alignment horizontal="center" vertical="center" wrapText="1"/>
      <protection locked="0"/>
    </xf>
    <xf numFmtId="0" fontId="17" fillId="2" borderId="0" xfId="0" applyFont="1" applyFill="1" applyAlignment="1" applyProtection="1">
      <alignment horizontal="center" vertical="center" wrapText="1"/>
      <protection locked="0"/>
    </xf>
    <xf numFmtId="0" fontId="17" fillId="2" borderId="12" xfId="0" applyFont="1" applyFill="1" applyBorder="1" applyAlignment="1" applyProtection="1">
      <alignment horizontal="center" vertical="center" wrapText="1"/>
      <protection locked="0"/>
    </xf>
    <xf numFmtId="0" fontId="17" fillId="2" borderId="9"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17" fillId="2" borderId="21"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0" fillId="0" borderId="0" xfId="0" applyAlignment="1">
      <alignment horizontal="center" vertical="center"/>
    </xf>
    <xf numFmtId="0" fontId="12" fillId="0" borderId="0" xfId="0" applyFont="1" applyAlignment="1">
      <alignment horizontal="center"/>
    </xf>
  </cellXfs>
  <cellStyles count="5">
    <cellStyle name="Hipervínculo 2" xfId="3" xr:uid="{00000000-0005-0000-0000-000000000000}"/>
    <cellStyle name="Normal" xfId="0" builtinId="0"/>
    <cellStyle name="Normal 2" xfId="1" xr:uid="{00000000-0005-0000-0000-000002000000}"/>
    <cellStyle name="Normal 3" xfId="2" xr:uid="{00000000-0005-0000-0000-00000300000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396044</xdr:colOff>
      <xdr:row>1</xdr:row>
      <xdr:rowOff>81040</xdr:rowOff>
    </xdr:from>
    <xdr:to>
      <xdr:col>1</xdr:col>
      <xdr:colOff>1848971</xdr:colOff>
      <xdr:row>4</xdr:row>
      <xdr:rowOff>205826</xdr:rowOff>
    </xdr:to>
    <xdr:pic>
      <xdr:nvPicPr>
        <xdr:cNvPr id="3" name="Imagen 2" descr="escudo-alc">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4485" y="148275"/>
          <a:ext cx="1452927" cy="86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d8e4e8bf4dc82b8b/INTEGRACION%20SOCIAL/RIESGOS/GESTI&#211;N%202023/GA/ACTUALIZACI&#211;N/SEGUNDA%20REVISI&#211;N/20230228_eval_controles_riesgos_gestion_ga_v0.xlsx" TargetMode="External"/><Relationship Id="rId1" Type="http://schemas.openxmlformats.org/officeDocument/2006/relationships/externalLinkPath" Target="/d8e4e8bf4dc82b8b/INTEGRACION%20SOCIAL/RIESGOS/GESTI&#211;N%202023/GA/ACTUALIZACI&#211;N/SEGUNDA%20REVISI&#211;N/20230228_eval_controles_riesgos_gestion_ga_v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val_controles"/>
      <sheetName val="Criterios"/>
    </sheetNames>
    <sheetDataSet>
      <sheetData sheetId="0"/>
      <sheetData sheetId="1">
        <row r="20">
          <cell r="A20" t="str">
            <v>Muy baja</v>
          </cell>
        </row>
        <row r="21">
          <cell r="A21" t="str">
            <v>Baja</v>
          </cell>
        </row>
        <row r="22">
          <cell r="A22" t="str">
            <v>Media</v>
          </cell>
        </row>
        <row r="23">
          <cell r="A23" t="str">
            <v>Alta</v>
          </cell>
        </row>
        <row r="24">
          <cell r="A24" t="str">
            <v>Muy alta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35"/>
  <sheetViews>
    <sheetView tabSelected="1" zoomScale="70" zoomScaleNormal="70" zoomScaleSheetLayoutView="70" zoomScalePageLayoutView="25" workbookViewId="0">
      <selection activeCell="Q102" sqref="Q102:Q105"/>
    </sheetView>
  </sheetViews>
  <sheetFormatPr baseColWidth="10" defaultColWidth="2.85546875" defaultRowHeight="12.75" x14ac:dyDescent="0.2"/>
  <cols>
    <col min="1" max="1" width="1.140625" style="13" customWidth="1"/>
    <col min="2" max="2" width="36" style="14" customWidth="1"/>
    <col min="3" max="3" width="13.28515625" style="15" bestFit="1" customWidth="1"/>
    <col min="4" max="4" width="12.85546875" style="15" customWidth="1"/>
    <col min="5" max="5" width="41.140625" style="15" customWidth="1"/>
    <col min="6" max="6" width="73.7109375" style="16" customWidth="1"/>
    <col min="7" max="7" width="14" style="3" customWidth="1"/>
    <col min="8" max="8" width="5.85546875" style="3" bestFit="1" customWidth="1"/>
    <col min="9" max="9" width="17.7109375" style="16" customWidth="1"/>
    <col min="10" max="10" width="5.85546875" style="16" bestFit="1" customWidth="1"/>
    <col min="11" max="11" width="17.85546875" style="16" customWidth="1"/>
    <col min="12" max="12" width="11.7109375" style="15" customWidth="1"/>
    <col min="13" max="13" width="13.5703125" style="13" customWidth="1"/>
    <col min="14" max="14" width="15.28515625" style="13" customWidth="1"/>
    <col min="15" max="15" width="12.5703125" style="13" customWidth="1"/>
    <col min="16" max="16" width="16.7109375" style="13" customWidth="1"/>
    <col min="17" max="17" width="14.42578125" style="13" customWidth="1"/>
    <col min="18" max="18" width="14.7109375" style="13" customWidth="1"/>
    <col min="19" max="19" width="23.85546875" style="13" customWidth="1"/>
    <col min="20" max="20" width="33.28515625" style="13" customWidth="1"/>
    <col min="21" max="16384" width="2.85546875" style="13"/>
  </cols>
  <sheetData>
    <row r="1" spans="1:20" ht="5.25" customHeight="1" x14ac:dyDescent="0.2"/>
    <row r="2" spans="1:20" ht="19.5" customHeight="1" x14ac:dyDescent="0.2">
      <c r="B2" s="100"/>
      <c r="C2" s="106" t="s">
        <v>15</v>
      </c>
      <c r="D2" s="107"/>
      <c r="E2" s="107"/>
      <c r="F2" s="107"/>
      <c r="G2" s="107"/>
      <c r="H2" s="107"/>
      <c r="I2" s="107"/>
      <c r="J2" s="107"/>
      <c r="K2" s="107"/>
      <c r="L2" s="107"/>
      <c r="M2" s="107"/>
      <c r="N2" s="107"/>
      <c r="O2" s="107"/>
      <c r="P2" s="107"/>
      <c r="Q2" s="107"/>
      <c r="R2" s="108"/>
      <c r="S2" s="17" t="s">
        <v>0</v>
      </c>
      <c r="T2" s="17" t="s">
        <v>17</v>
      </c>
    </row>
    <row r="3" spans="1:20" ht="19.5" customHeight="1" x14ac:dyDescent="0.2">
      <c r="B3" s="101"/>
      <c r="C3" s="109"/>
      <c r="D3" s="110"/>
      <c r="E3" s="110"/>
      <c r="F3" s="110"/>
      <c r="G3" s="110"/>
      <c r="H3" s="110"/>
      <c r="I3" s="110"/>
      <c r="J3" s="110"/>
      <c r="K3" s="110"/>
      <c r="L3" s="110"/>
      <c r="M3" s="110"/>
      <c r="N3" s="110"/>
      <c r="O3" s="110"/>
      <c r="P3" s="110"/>
      <c r="Q3" s="110"/>
      <c r="R3" s="111"/>
      <c r="S3" s="17" t="s">
        <v>4</v>
      </c>
      <c r="T3" s="17">
        <v>2</v>
      </c>
    </row>
    <row r="4" spans="1:20" ht="19.5" customHeight="1" x14ac:dyDescent="0.2">
      <c r="B4" s="101"/>
      <c r="C4" s="109"/>
      <c r="D4" s="110"/>
      <c r="E4" s="110"/>
      <c r="F4" s="110"/>
      <c r="G4" s="110"/>
      <c r="H4" s="110"/>
      <c r="I4" s="110"/>
      <c r="J4" s="110"/>
      <c r="K4" s="110"/>
      <c r="L4" s="110"/>
      <c r="M4" s="110"/>
      <c r="N4" s="110"/>
      <c r="O4" s="110"/>
      <c r="P4" s="110"/>
      <c r="Q4" s="110"/>
      <c r="R4" s="111"/>
      <c r="S4" s="17" t="s">
        <v>1</v>
      </c>
      <c r="T4" s="17" t="s">
        <v>18</v>
      </c>
    </row>
    <row r="5" spans="1:20" ht="19.5" customHeight="1" x14ac:dyDescent="0.2">
      <c r="B5" s="102"/>
      <c r="C5" s="112"/>
      <c r="D5" s="113"/>
      <c r="E5" s="113"/>
      <c r="F5" s="113"/>
      <c r="G5" s="113"/>
      <c r="H5" s="113"/>
      <c r="I5" s="113"/>
      <c r="J5" s="113"/>
      <c r="K5" s="113"/>
      <c r="L5" s="113"/>
      <c r="M5" s="113"/>
      <c r="N5" s="113"/>
      <c r="O5" s="113"/>
      <c r="P5" s="113"/>
      <c r="Q5" s="113"/>
      <c r="R5" s="114"/>
      <c r="S5" s="17" t="s">
        <v>5</v>
      </c>
      <c r="T5" s="17" t="s">
        <v>65</v>
      </c>
    </row>
    <row r="6" spans="1:20" ht="12" customHeight="1" x14ac:dyDescent="0.2">
      <c r="B6" s="13"/>
      <c r="C6" s="18"/>
      <c r="D6" s="18"/>
      <c r="E6" s="18"/>
      <c r="F6" s="18"/>
      <c r="G6" s="18"/>
      <c r="H6" s="18"/>
      <c r="I6" s="18"/>
      <c r="J6" s="18"/>
      <c r="K6" s="18"/>
    </row>
    <row r="7" spans="1:20" ht="15" customHeight="1" x14ac:dyDescent="0.2">
      <c r="B7" s="73" t="s">
        <v>16</v>
      </c>
      <c r="C7" s="73"/>
      <c r="D7" s="73"/>
      <c r="E7" s="73"/>
      <c r="F7" s="73"/>
      <c r="G7" s="73"/>
      <c r="H7" s="73"/>
      <c r="I7" s="73"/>
      <c r="J7" s="73"/>
      <c r="K7" s="73"/>
      <c r="L7" s="73"/>
      <c r="M7" s="73"/>
      <c r="N7" s="73"/>
      <c r="O7" s="73"/>
      <c r="P7" s="73"/>
      <c r="Q7" s="73"/>
      <c r="R7" s="73"/>
      <c r="S7" s="73"/>
      <c r="T7" s="73"/>
    </row>
    <row r="8" spans="1:20" x14ac:dyDescent="0.2">
      <c r="B8" s="19"/>
      <c r="C8" s="20"/>
      <c r="D8" s="20"/>
      <c r="E8" s="20"/>
      <c r="K8" s="21"/>
    </row>
    <row r="9" spans="1:20" ht="15" customHeight="1" x14ac:dyDescent="0.2">
      <c r="A9" s="22"/>
      <c r="B9" s="4" t="s">
        <v>6</v>
      </c>
      <c r="C9" s="37">
        <v>44979</v>
      </c>
      <c r="D9" s="8"/>
      <c r="E9" s="4" t="s">
        <v>45</v>
      </c>
      <c r="F9" s="86" t="s">
        <v>66</v>
      </c>
      <c r="G9" s="87"/>
      <c r="H9" s="23"/>
      <c r="I9" s="84" t="s">
        <v>7</v>
      </c>
      <c r="J9" s="84"/>
      <c r="K9" s="85"/>
      <c r="L9" s="88" t="s">
        <v>71</v>
      </c>
      <c r="M9" s="88"/>
      <c r="N9" s="88"/>
      <c r="Q9" s="3"/>
      <c r="R9" s="3"/>
    </row>
    <row r="10" spans="1:20" x14ac:dyDescent="0.2">
      <c r="B10" s="19"/>
      <c r="C10" s="20"/>
      <c r="D10" s="20"/>
      <c r="E10" s="20"/>
      <c r="K10" s="21"/>
    </row>
    <row r="11" spans="1:20" s="24" customFormat="1" ht="28.5" customHeight="1" x14ac:dyDescent="0.25">
      <c r="B11" s="74" t="s">
        <v>2</v>
      </c>
      <c r="C11" s="74" t="s">
        <v>48</v>
      </c>
      <c r="D11" s="74"/>
      <c r="E11" s="90" t="s">
        <v>9</v>
      </c>
      <c r="F11" s="74" t="s">
        <v>3</v>
      </c>
      <c r="G11" s="75" t="s">
        <v>8</v>
      </c>
      <c r="H11" s="76"/>
      <c r="I11" s="76"/>
      <c r="J11" s="76"/>
      <c r="K11" s="76"/>
      <c r="L11" s="76"/>
      <c r="M11" s="77"/>
      <c r="N11" s="78" t="s">
        <v>59</v>
      </c>
      <c r="O11" s="78"/>
      <c r="P11" s="78"/>
      <c r="Q11" s="78"/>
      <c r="R11" s="103" t="s">
        <v>60</v>
      </c>
      <c r="T11" s="27"/>
    </row>
    <row r="12" spans="1:20" s="24" customFormat="1" ht="21.75" customHeight="1" x14ac:dyDescent="0.25">
      <c r="B12" s="74"/>
      <c r="C12" s="74"/>
      <c r="D12" s="74"/>
      <c r="E12" s="91"/>
      <c r="F12" s="74"/>
      <c r="G12" s="79" t="s">
        <v>37</v>
      </c>
      <c r="H12" s="80"/>
      <c r="I12" s="80"/>
      <c r="J12" s="81"/>
      <c r="K12" s="79" t="s">
        <v>40</v>
      </c>
      <c r="L12" s="80"/>
      <c r="M12" s="81"/>
      <c r="N12" s="82" t="s">
        <v>42</v>
      </c>
      <c r="O12" s="82" t="s">
        <v>56</v>
      </c>
      <c r="P12" s="82" t="s">
        <v>46</v>
      </c>
      <c r="Q12" s="104" t="s">
        <v>58</v>
      </c>
      <c r="R12" s="103" t="s">
        <v>10</v>
      </c>
      <c r="T12" s="27"/>
    </row>
    <row r="13" spans="1:20" s="24" customFormat="1" ht="25.5" x14ac:dyDescent="0.25">
      <c r="B13" s="74"/>
      <c r="C13" s="1" t="s">
        <v>49</v>
      </c>
      <c r="D13" s="1" t="s">
        <v>47</v>
      </c>
      <c r="E13" s="92"/>
      <c r="F13" s="74"/>
      <c r="G13" s="1" t="s">
        <v>38</v>
      </c>
      <c r="H13" s="1" t="s">
        <v>41</v>
      </c>
      <c r="I13" s="1" t="s">
        <v>39</v>
      </c>
      <c r="J13" s="1" t="s">
        <v>41</v>
      </c>
      <c r="K13" s="1" t="s">
        <v>28</v>
      </c>
      <c r="L13" s="25" t="s">
        <v>29</v>
      </c>
      <c r="M13" s="1" t="s">
        <v>34</v>
      </c>
      <c r="N13" s="83"/>
      <c r="O13" s="83"/>
      <c r="P13" s="83"/>
      <c r="Q13" s="105"/>
      <c r="R13" s="103"/>
      <c r="T13" s="27"/>
    </row>
    <row r="14" spans="1:20" s="26" customFormat="1" ht="127.5" x14ac:dyDescent="0.25">
      <c r="B14" s="54" t="s">
        <v>67</v>
      </c>
      <c r="C14" s="57" t="s">
        <v>54</v>
      </c>
      <c r="D14" s="60">
        <f>VLOOKUP(C14,Criterios!$A$20:$B$24,2,FALSE)</f>
        <v>0.8</v>
      </c>
      <c r="E14" s="71" t="s">
        <v>96</v>
      </c>
      <c r="F14" s="39" t="s">
        <v>83</v>
      </c>
      <c r="G14" s="10" t="s">
        <v>20</v>
      </c>
      <c r="H14" s="31">
        <f>VLOOKUP(G14,Criterios!$B$3:$C$6,2,FALSE)</f>
        <v>0.25</v>
      </c>
      <c r="I14" s="10" t="s">
        <v>24</v>
      </c>
      <c r="J14" s="31">
        <f>VLOOKUP(I14,Criterios!$B$7:$C$9,2,FALSE)</f>
        <v>0.15</v>
      </c>
      <c r="K14" s="10" t="s">
        <v>30</v>
      </c>
      <c r="L14" s="10" t="s">
        <v>32</v>
      </c>
      <c r="M14" s="10" t="s">
        <v>35</v>
      </c>
      <c r="N14" s="34">
        <f>+H14+J14</f>
        <v>0.4</v>
      </c>
      <c r="O14" s="34">
        <f>(D14-(D14*N14))</f>
        <v>0.48</v>
      </c>
      <c r="P14" s="49">
        <f>IF(O15&gt;1%,O15,O14)</f>
        <v>0.48</v>
      </c>
      <c r="Q14" s="69">
        <f>IF(P16&gt;1%,P16,P14)</f>
        <v>0.48</v>
      </c>
      <c r="R14" s="70" t="str">
        <f>IF(Q14&lt;=20%,[1]Criterios!$A$20,IF(Q14&lt;=40%,[1]Criterios!$A$21,IF(Q14&lt;=60%,[1]Criterios!$A$22,IF(Q14&lt;=80,[1]Criterios!$A$23,[1]Criterios!$A$24))))</f>
        <v>Media</v>
      </c>
    </row>
    <row r="15" spans="1:20" s="26" customFormat="1" ht="140.25" customHeight="1" x14ac:dyDescent="0.25">
      <c r="B15" s="55"/>
      <c r="C15" s="58"/>
      <c r="D15" s="61" t="e">
        <f>VLOOKUP(C15,Criterios!$A$20:$B$24,2,FALSE)</f>
        <v>#N/A</v>
      </c>
      <c r="E15" s="72"/>
      <c r="F15" s="40" t="s">
        <v>84</v>
      </c>
      <c r="G15" s="11" t="s">
        <v>20</v>
      </c>
      <c r="H15" s="32">
        <f>VLOOKUP(G15,Criterios!$B$3:$C$6,2,FALSE)</f>
        <v>0.25</v>
      </c>
      <c r="I15" s="11" t="s">
        <v>24</v>
      </c>
      <c r="J15" s="32">
        <f>VLOOKUP(I15,Criterios!$B$7:$C$9,2,FALSE)</f>
        <v>0.15</v>
      </c>
      <c r="K15" s="11" t="s">
        <v>30</v>
      </c>
      <c r="L15" s="11" t="s">
        <v>32</v>
      </c>
      <c r="M15" s="11" t="s">
        <v>35</v>
      </c>
      <c r="N15" s="35">
        <f t="shared" ref="N15" si="0">+H15+J15</f>
        <v>0.4</v>
      </c>
      <c r="O15" s="35">
        <f>(D14-(D14*N15))</f>
        <v>0.48</v>
      </c>
      <c r="P15" s="50"/>
      <c r="Q15" s="69"/>
      <c r="R15" s="70"/>
    </row>
    <row r="16" spans="1:20" s="26" customFormat="1" ht="14.25" x14ac:dyDescent="0.25">
      <c r="B16" s="55"/>
      <c r="C16" s="58"/>
      <c r="D16" s="61" t="e">
        <f>VLOOKUP(C16,Criterios!$A$20:$B$24,2,FALSE)</f>
        <v>#N/A</v>
      </c>
      <c r="E16" s="52" t="s">
        <v>62</v>
      </c>
      <c r="F16" s="41" t="s">
        <v>43</v>
      </c>
      <c r="G16" s="11" t="s">
        <v>57</v>
      </c>
      <c r="H16" s="32">
        <f>VLOOKUP(G16,Criterios!$B$3:$C$6,2,FALSE)</f>
        <v>0</v>
      </c>
      <c r="I16" s="11" t="s">
        <v>57</v>
      </c>
      <c r="J16" s="32">
        <f>VLOOKUP(I16,Criterios!$B$7:$C$9,2,FALSE)</f>
        <v>0</v>
      </c>
      <c r="K16" s="11"/>
      <c r="L16" s="11"/>
      <c r="M16" s="11"/>
      <c r="N16" s="35">
        <f>+H16+J16</f>
        <v>0</v>
      </c>
      <c r="O16" s="35">
        <f>IF(N16&gt;1%,(O15-(O15*N16)),N16)</f>
        <v>0</v>
      </c>
      <c r="P16" s="49">
        <f t="shared" ref="P16" si="1">IF(O17&gt;1%,O17,O16)</f>
        <v>0</v>
      </c>
      <c r="Q16" s="69"/>
      <c r="R16" s="70"/>
    </row>
    <row r="17" spans="1:19" s="26" customFormat="1" ht="15" x14ac:dyDescent="0.25">
      <c r="B17" s="56"/>
      <c r="C17" s="59"/>
      <c r="D17" s="62" t="e">
        <f>VLOOKUP(C17,Criterios!$A$20:$B$24,2,FALSE)</f>
        <v>#N/A</v>
      </c>
      <c r="E17" s="53"/>
      <c r="F17" s="42" t="s">
        <v>44</v>
      </c>
      <c r="G17" s="11" t="s">
        <v>57</v>
      </c>
      <c r="H17" s="32">
        <f>VLOOKUP(G17,Criterios!$B$3:$C$6,2,FALSE)</f>
        <v>0</v>
      </c>
      <c r="I17" s="11" t="s">
        <v>57</v>
      </c>
      <c r="J17" s="32">
        <f>VLOOKUP(I17,Criterios!$B$7:$C$9,2,FALSE)</f>
        <v>0</v>
      </c>
      <c r="K17" s="11"/>
      <c r="L17" s="11"/>
      <c r="M17" s="11"/>
      <c r="N17" s="35">
        <f t="shared" ref="N17" si="2">+H17+J17</f>
        <v>0</v>
      </c>
      <c r="O17" s="35">
        <f>IF(N17&gt;1%,(O16-(O16*N17)),N17)</f>
        <v>0</v>
      </c>
      <c r="P17" s="50"/>
      <c r="Q17" s="69"/>
      <c r="R17" s="70"/>
      <c r="S17" s="22"/>
    </row>
    <row r="18" spans="1:19" s="26" customFormat="1" ht="127.5" x14ac:dyDescent="0.25">
      <c r="B18" s="54" t="s">
        <v>72</v>
      </c>
      <c r="C18" s="57" t="s">
        <v>53</v>
      </c>
      <c r="D18" s="60">
        <f>VLOOKUP(C18,Criterios!$A$20:$B$24,2,FALSE)</f>
        <v>0.6</v>
      </c>
      <c r="E18" s="51" t="s">
        <v>75</v>
      </c>
      <c r="F18" s="45" t="s">
        <v>85</v>
      </c>
      <c r="G18" s="11" t="s">
        <v>20</v>
      </c>
      <c r="H18" s="32">
        <f>VLOOKUP(G18,Criterios!$B$3:$C$6,2,FALSE)</f>
        <v>0.25</v>
      </c>
      <c r="I18" s="11" t="s">
        <v>24</v>
      </c>
      <c r="J18" s="32">
        <f>VLOOKUP(I18,Criterios!$B$7:$C$9,2,FALSE)</f>
        <v>0.15</v>
      </c>
      <c r="K18" s="11" t="s">
        <v>30</v>
      </c>
      <c r="L18" s="11" t="s">
        <v>32</v>
      </c>
      <c r="M18" s="11" t="s">
        <v>35</v>
      </c>
      <c r="N18" s="35">
        <f>+H18+J18</f>
        <v>0.4</v>
      </c>
      <c r="O18" s="35">
        <f>(D18-(D18*N18))</f>
        <v>0.36</v>
      </c>
      <c r="P18" s="49">
        <f>IF(O19&gt;1%,O19,O18)</f>
        <v>0.36</v>
      </c>
      <c r="Q18" s="69">
        <f>IF(P20&gt;1%,P20,P18)</f>
        <v>0.36</v>
      </c>
      <c r="R18" s="70" t="str">
        <f>IF(Q18&lt;=20%,[1]Criterios!$A$20,IF(Q18&lt;=40%,[1]Criterios!$A$21,IF(Q18&lt;=60%,[1]Criterios!$A$22,IF(Q18&lt;=80,[1]Criterios!$A$23,[1]Criterios!$A$24))))</f>
        <v>Baja</v>
      </c>
      <c r="S18" s="24"/>
    </row>
    <row r="19" spans="1:19" s="22" customFormat="1" ht="102" x14ac:dyDescent="0.25">
      <c r="B19" s="55"/>
      <c r="C19" s="58"/>
      <c r="D19" s="61" t="e">
        <f>VLOOKUP(C19,Criterios!$A$20:$B$24,2,FALSE)</f>
        <v>#N/A</v>
      </c>
      <c r="E19" s="52"/>
      <c r="F19" s="46" t="s">
        <v>86</v>
      </c>
      <c r="G19" s="11" t="s">
        <v>20</v>
      </c>
      <c r="H19" s="32">
        <f>VLOOKUP(G19,Criterios!$B$3:$C$6,2,FALSE)</f>
        <v>0.25</v>
      </c>
      <c r="I19" s="11" t="s">
        <v>24</v>
      </c>
      <c r="J19" s="32">
        <f>VLOOKUP(I19,Criterios!$B$7:$C$9,2,FALSE)</f>
        <v>0.15</v>
      </c>
      <c r="K19" s="11" t="s">
        <v>30</v>
      </c>
      <c r="L19" s="11" t="s">
        <v>32</v>
      </c>
      <c r="M19" s="11" t="s">
        <v>35</v>
      </c>
      <c r="N19" s="35">
        <f t="shared" ref="N19" si="3">+H19+J19</f>
        <v>0.4</v>
      </c>
      <c r="O19" s="35">
        <f>(D18-(D18*N19))</f>
        <v>0.36</v>
      </c>
      <c r="P19" s="50"/>
      <c r="Q19" s="69"/>
      <c r="R19" s="70"/>
      <c r="S19" s="24"/>
    </row>
    <row r="20" spans="1:19" s="22" customFormat="1" ht="15" x14ac:dyDescent="0.25">
      <c r="B20" s="55"/>
      <c r="C20" s="58"/>
      <c r="D20" s="61" t="e">
        <f>VLOOKUP(C20,Criterios!$A$20:$B$24,2,FALSE)</f>
        <v>#N/A</v>
      </c>
      <c r="E20" s="52" t="s">
        <v>62</v>
      </c>
      <c r="F20" s="43" t="s">
        <v>43</v>
      </c>
      <c r="G20" s="11" t="s">
        <v>57</v>
      </c>
      <c r="H20" s="32">
        <f>VLOOKUP(G20,Criterios!$B$3:$C$6,2,FALSE)</f>
        <v>0</v>
      </c>
      <c r="I20" s="11" t="s">
        <v>57</v>
      </c>
      <c r="J20" s="32">
        <f>VLOOKUP(I20,Criterios!$B$7:$C$9,2,FALSE)</f>
        <v>0</v>
      </c>
      <c r="K20" s="11"/>
      <c r="L20" s="11"/>
      <c r="M20" s="11"/>
      <c r="N20" s="35">
        <f>+H20+J20</f>
        <v>0</v>
      </c>
      <c r="O20" s="35">
        <f>IF(N20&gt;1%,(O19-(O19*N20)),N20)</f>
        <v>0</v>
      </c>
      <c r="P20" s="49">
        <f t="shared" ref="P20" si="4">IF(O21&gt;1%,O21,O20)</f>
        <v>0</v>
      </c>
      <c r="Q20" s="69"/>
      <c r="R20" s="70"/>
      <c r="S20" s="24"/>
    </row>
    <row r="21" spans="1:19" s="22" customFormat="1" ht="15" x14ac:dyDescent="0.2">
      <c r="B21" s="56"/>
      <c r="C21" s="59"/>
      <c r="D21" s="62" t="e">
        <f>VLOOKUP(C21,Criterios!$A$20:$B$24,2,FALSE)</f>
        <v>#N/A</v>
      </c>
      <c r="E21" s="53"/>
      <c r="F21" s="42" t="s">
        <v>44</v>
      </c>
      <c r="G21" s="11" t="s">
        <v>57</v>
      </c>
      <c r="H21" s="32">
        <f>VLOOKUP(G21,Criterios!$B$3:$C$6,2,FALSE)</f>
        <v>0</v>
      </c>
      <c r="I21" s="11" t="s">
        <v>57</v>
      </c>
      <c r="J21" s="32">
        <f>VLOOKUP(I21,Criterios!$B$7:$C$9,2,FALSE)</f>
        <v>0</v>
      </c>
      <c r="K21" s="11"/>
      <c r="L21" s="11"/>
      <c r="M21" s="11"/>
      <c r="N21" s="35">
        <f t="shared" ref="N21" si="5">+H21+J21</f>
        <v>0</v>
      </c>
      <c r="O21" s="35">
        <f>IF(N21&gt;1%,(O20-(O20*N21)),N21)</f>
        <v>0</v>
      </c>
      <c r="P21" s="50"/>
      <c r="Q21" s="69"/>
      <c r="R21" s="70"/>
      <c r="S21" s="13"/>
    </row>
    <row r="22" spans="1:19" s="24" customFormat="1" ht="140.25" x14ac:dyDescent="0.2">
      <c r="B22" s="54" t="s">
        <v>68</v>
      </c>
      <c r="C22" s="57" t="s">
        <v>54</v>
      </c>
      <c r="D22" s="60">
        <f>VLOOKUP(C22,Criterios!$A$20:$B$24,2,FALSE)</f>
        <v>0.8</v>
      </c>
      <c r="E22" s="51" t="s">
        <v>76</v>
      </c>
      <c r="F22" s="45" t="s">
        <v>87</v>
      </c>
      <c r="G22" s="11" t="s">
        <v>20</v>
      </c>
      <c r="H22" s="32">
        <f>VLOOKUP(G22,Criterios!$B$3:$C$6,2,FALSE)</f>
        <v>0.25</v>
      </c>
      <c r="I22" s="11" t="s">
        <v>24</v>
      </c>
      <c r="J22" s="32">
        <f>VLOOKUP(I22,Criterios!$B$7:$C$9,2,FALSE)</f>
        <v>0.15</v>
      </c>
      <c r="K22" s="11" t="s">
        <v>30</v>
      </c>
      <c r="L22" s="11" t="s">
        <v>32</v>
      </c>
      <c r="M22" s="11" t="s">
        <v>35</v>
      </c>
      <c r="N22" s="35">
        <f>+H22+J22</f>
        <v>0.4</v>
      </c>
      <c r="O22" s="35">
        <f>(D22-(D22*N22))</f>
        <v>0.48</v>
      </c>
      <c r="P22" s="49" cm="1">
        <f t="array" ref="P22">IF(O24&gt;1%,O24,O22:O23)</f>
        <v>0.48</v>
      </c>
      <c r="Q22" s="96">
        <f>IF(P25&gt;1%,P24,P22)</f>
        <v>0.48</v>
      </c>
      <c r="R22" s="60" t="str">
        <f>IF(Q22&lt;=20%,[1]Criterios!$A$20,IF(Q22&lt;=40%,[1]Criterios!$A$21,IF(Q22&lt;=60%,[1]Criterios!$A$22,IF(Q22&lt;=80,[1]Criterios!$A$23,[1]Criterios!$A$24))))</f>
        <v>Media</v>
      </c>
      <c r="S22" s="13"/>
    </row>
    <row r="23" spans="1:19" s="24" customFormat="1" ht="127.5" x14ac:dyDescent="0.2">
      <c r="B23" s="55"/>
      <c r="C23" s="58"/>
      <c r="D23" s="61"/>
      <c r="E23" s="94"/>
      <c r="F23" s="47" t="s">
        <v>88</v>
      </c>
      <c r="G23" s="11" t="s">
        <v>20</v>
      </c>
      <c r="H23" s="32">
        <f>VLOOKUP(G23,Criterios!$B$3:$C$6,2,FALSE)</f>
        <v>0.25</v>
      </c>
      <c r="I23" s="11" t="s">
        <v>24</v>
      </c>
      <c r="J23" s="32">
        <f>VLOOKUP(I23,Criterios!$B$7:$C$9,2,FALSE)</f>
        <v>0.15</v>
      </c>
      <c r="K23" s="11" t="s">
        <v>30</v>
      </c>
      <c r="L23" s="11" t="s">
        <v>32</v>
      </c>
      <c r="M23" s="11" t="s">
        <v>35</v>
      </c>
      <c r="N23" s="35">
        <f>+H23+J23</f>
        <v>0.4</v>
      </c>
      <c r="O23" s="35">
        <f>(D22-(D22*N23))</f>
        <v>0.48</v>
      </c>
      <c r="P23" s="95"/>
      <c r="Q23" s="97"/>
      <c r="R23" s="61"/>
      <c r="S23" s="13"/>
    </row>
    <row r="24" spans="1:19" s="24" customFormat="1" ht="127.5" x14ac:dyDescent="0.25">
      <c r="B24" s="55"/>
      <c r="C24" s="58"/>
      <c r="D24" s="61" t="e">
        <f>VLOOKUP(C24,Criterios!$A$20:$B$24,2,FALSE)</f>
        <v>#N/A</v>
      </c>
      <c r="E24" s="52"/>
      <c r="F24" s="46" t="s">
        <v>81</v>
      </c>
      <c r="G24" s="11" t="s">
        <v>20</v>
      </c>
      <c r="H24" s="32">
        <f>VLOOKUP(G24,Criterios!$B$3:$C$6,2,FALSE)</f>
        <v>0.25</v>
      </c>
      <c r="I24" s="11" t="s">
        <v>24</v>
      </c>
      <c r="J24" s="32">
        <f>VLOOKUP(I24,Criterios!$B$7:$C$9,2,FALSE)</f>
        <v>0.15</v>
      </c>
      <c r="K24" s="11" t="s">
        <v>30</v>
      </c>
      <c r="L24" s="11" t="s">
        <v>32</v>
      </c>
      <c r="M24" s="11" t="s">
        <v>35</v>
      </c>
      <c r="N24" s="35">
        <f t="shared" ref="N24" si="6">+H24+J24</f>
        <v>0.4</v>
      </c>
      <c r="O24" s="35">
        <f>(D22-(D22*N24))</f>
        <v>0.48</v>
      </c>
      <c r="P24" s="50"/>
      <c r="Q24" s="97"/>
      <c r="R24" s="61"/>
    </row>
    <row r="25" spans="1:19" s="24" customFormat="1" ht="15" x14ac:dyDescent="0.25">
      <c r="B25" s="55"/>
      <c r="C25" s="58"/>
      <c r="D25" s="61" t="e">
        <f>VLOOKUP(C25,Criterios!$A$20:$B$24,2,FALSE)</f>
        <v>#N/A</v>
      </c>
      <c r="E25" s="52" t="s">
        <v>62</v>
      </c>
      <c r="F25" s="43" t="s">
        <v>43</v>
      </c>
      <c r="G25" s="11" t="s">
        <v>57</v>
      </c>
      <c r="H25" s="32">
        <f>VLOOKUP(G25,Criterios!$B$3:$C$6,2,FALSE)</f>
        <v>0</v>
      </c>
      <c r="I25" s="11" t="s">
        <v>57</v>
      </c>
      <c r="J25" s="32">
        <f>VLOOKUP(I25,Criterios!$B$7:$C$9,2,FALSE)</f>
        <v>0</v>
      </c>
      <c r="K25" s="11"/>
      <c r="L25" s="11"/>
      <c r="M25" s="11"/>
      <c r="N25" s="35">
        <f>+H25+J25</f>
        <v>0</v>
      </c>
      <c r="O25" s="35">
        <f>IF(N25&gt;1%,(O24-(O24*N25)),N25)</f>
        <v>0</v>
      </c>
      <c r="P25" s="49">
        <f t="shared" ref="P25" si="7">IF(O26&gt;1%,O26,O25)</f>
        <v>0</v>
      </c>
      <c r="Q25" s="97"/>
      <c r="R25" s="61"/>
    </row>
    <row r="26" spans="1:19" ht="15" x14ac:dyDescent="0.2">
      <c r="B26" s="56"/>
      <c r="C26" s="59"/>
      <c r="D26" s="62" t="e">
        <f>VLOOKUP(C26,Criterios!$A$20:$B$24,2,FALSE)</f>
        <v>#N/A</v>
      </c>
      <c r="E26" s="53"/>
      <c r="F26" s="42" t="s">
        <v>44</v>
      </c>
      <c r="G26" s="11" t="s">
        <v>57</v>
      </c>
      <c r="H26" s="32">
        <f>VLOOKUP(G26,Criterios!$B$3:$C$6,2,FALSE)</f>
        <v>0</v>
      </c>
      <c r="I26" s="11" t="s">
        <v>57</v>
      </c>
      <c r="J26" s="32">
        <f>VLOOKUP(I26,Criterios!$B$7:$C$9,2,FALSE)</f>
        <v>0</v>
      </c>
      <c r="K26" s="11"/>
      <c r="L26" s="11"/>
      <c r="M26" s="11"/>
      <c r="N26" s="35">
        <f t="shared" ref="N26" si="8">+H26+J26</f>
        <v>0</v>
      </c>
      <c r="O26" s="35">
        <f>IF(N26&gt;1%,(O25-(O25*N26)),N26)</f>
        <v>0</v>
      </c>
      <c r="P26" s="50"/>
      <c r="Q26" s="98"/>
      <c r="R26" s="62"/>
      <c r="S26" s="24"/>
    </row>
    <row r="27" spans="1:19" ht="140.25" x14ac:dyDescent="0.2">
      <c r="A27" s="26"/>
      <c r="B27" s="54" t="s">
        <v>69</v>
      </c>
      <c r="C27" s="57" t="s">
        <v>53</v>
      </c>
      <c r="D27" s="60">
        <f>VLOOKUP(C27,Criterios!$A$20:$B$24,2,FALSE)</f>
        <v>0.6</v>
      </c>
      <c r="E27" s="51" t="s">
        <v>77</v>
      </c>
      <c r="F27" s="45" t="s">
        <v>89</v>
      </c>
      <c r="G27" s="11" t="s">
        <v>20</v>
      </c>
      <c r="H27" s="32">
        <f>VLOOKUP(G27,Criterios!$B$3:$C$6,2,FALSE)</f>
        <v>0.25</v>
      </c>
      <c r="I27" s="11" t="s">
        <v>24</v>
      </c>
      <c r="J27" s="32">
        <f>VLOOKUP(I27,Criterios!$B$7:$C$9,2,FALSE)</f>
        <v>0.15</v>
      </c>
      <c r="K27" s="11" t="s">
        <v>30</v>
      </c>
      <c r="L27" s="11" t="s">
        <v>32</v>
      </c>
      <c r="M27" s="11" t="s">
        <v>35</v>
      </c>
      <c r="N27" s="35">
        <f>+H27+J27</f>
        <v>0.4</v>
      </c>
      <c r="O27" s="35">
        <f>(D27-(D27*N27))</f>
        <v>0.36</v>
      </c>
      <c r="P27" s="49" cm="1">
        <f t="array" ref="P27">IF(O29&gt;1%,O29,O27:O28)</f>
        <v>0.36</v>
      </c>
      <c r="Q27" s="96">
        <f>IF(P30&gt;1%,P29,P27)</f>
        <v>0.36</v>
      </c>
      <c r="R27" s="60" t="str">
        <f>IF(Q27&lt;=20%,[1]Criterios!$A$20,IF(Q27&lt;=40%,[1]Criterios!$A$21,IF(Q27&lt;=60%,[1]Criterios!$A$22,IF(Q27&lt;=80,[1]Criterios!$A$23,[1]Criterios!$A$24))))</f>
        <v>Baja</v>
      </c>
      <c r="S27" s="26"/>
    </row>
    <row r="28" spans="1:19" ht="127.5" x14ac:dyDescent="0.2">
      <c r="A28" s="26"/>
      <c r="B28" s="55"/>
      <c r="C28" s="58"/>
      <c r="D28" s="61"/>
      <c r="E28" s="94"/>
      <c r="F28" s="47" t="s">
        <v>82</v>
      </c>
      <c r="G28" s="11" t="s">
        <v>20</v>
      </c>
      <c r="H28" s="32">
        <f>VLOOKUP(G28,Criterios!$B$3:$C$6,2,FALSE)</f>
        <v>0.25</v>
      </c>
      <c r="I28" s="11" t="s">
        <v>24</v>
      </c>
      <c r="J28" s="32">
        <f>VLOOKUP(I28,Criterios!$B$7:$C$9,2,FALSE)</f>
        <v>0.15</v>
      </c>
      <c r="K28" s="11" t="s">
        <v>30</v>
      </c>
      <c r="L28" s="11" t="s">
        <v>32</v>
      </c>
      <c r="M28" s="11" t="s">
        <v>35</v>
      </c>
      <c r="N28" s="35">
        <f>+H28+J28</f>
        <v>0.4</v>
      </c>
      <c r="O28" s="35">
        <f>(D27-(D27*N28))</f>
        <v>0.36</v>
      </c>
      <c r="P28" s="95"/>
      <c r="Q28" s="97"/>
      <c r="R28" s="61"/>
      <c r="S28" s="24"/>
    </row>
    <row r="29" spans="1:19" ht="127.5" x14ac:dyDescent="0.2">
      <c r="A29" s="26"/>
      <c r="B29" s="55"/>
      <c r="C29" s="58"/>
      <c r="D29" s="61" t="e">
        <f>VLOOKUP(C29,Criterios!$A$20:$B$24,2,FALSE)</f>
        <v>#N/A</v>
      </c>
      <c r="E29" s="52"/>
      <c r="F29" s="46" t="s">
        <v>90</v>
      </c>
      <c r="G29" s="11" t="s">
        <v>20</v>
      </c>
      <c r="H29" s="32">
        <f>VLOOKUP(G29,Criterios!$B$3:$C$6,2,FALSE)</f>
        <v>0.25</v>
      </c>
      <c r="I29" s="11" t="s">
        <v>24</v>
      </c>
      <c r="J29" s="32">
        <f>VLOOKUP(I29,Criterios!$B$7:$C$9,2,FALSE)</f>
        <v>0.15</v>
      </c>
      <c r="K29" s="11" t="s">
        <v>30</v>
      </c>
      <c r="L29" s="11" t="s">
        <v>32</v>
      </c>
      <c r="M29" s="11" t="s">
        <v>35</v>
      </c>
      <c r="N29" s="35">
        <f t="shared" ref="N29" si="9">+H29+J29</f>
        <v>0.4</v>
      </c>
      <c r="O29" s="35">
        <f>(D27-(D27*N29))</f>
        <v>0.36</v>
      </c>
      <c r="P29" s="50"/>
      <c r="Q29" s="97"/>
      <c r="R29" s="61"/>
      <c r="S29" s="24"/>
    </row>
    <row r="30" spans="1:19" ht="15" x14ac:dyDescent="0.2">
      <c r="A30" s="26"/>
      <c r="B30" s="55"/>
      <c r="C30" s="58"/>
      <c r="D30" s="61" t="e">
        <f>VLOOKUP(C30,Criterios!$A$20:$B$24,2,FALSE)</f>
        <v>#N/A</v>
      </c>
      <c r="E30" s="52" t="s">
        <v>62</v>
      </c>
      <c r="F30" s="43" t="s">
        <v>43</v>
      </c>
      <c r="G30" s="11" t="s">
        <v>57</v>
      </c>
      <c r="H30" s="32">
        <f>VLOOKUP(G30,Criterios!$B$3:$C$6,2,FALSE)</f>
        <v>0</v>
      </c>
      <c r="I30" s="11" t="s">
        <v>57</v>
      </c>
      <c r="J30" s="32">
        <f>VLOOKUP(I30,Criterios!$B$7:$C$9,2,FALSE)</f>
        <v>0</v>
      </c>
      <c r="K30" s="11"/>
      <c r="L30" s="11"/>
      <c r="M30" s="11"/>
      <c r="N30" s="35">
        <f>+H30+J30</f>
        <v>0</v>
      </c>
      <c r="O30" s="35">
        <f>IF(N30&gt;1%,(O29-(O29*N30)),N30)</f>
        <v>0</v>
      </c>
      <c r="P30" s="49">
        <f t="shared" ref="P30" si="10">IF(O31&gt;1%,O31,O30)</f>
        <v>0</v>
      </c>
      <c r="Q30" s="97"/>
      <c r="R30" s="61"/>
      <c r="S30" s="24"/>
    </row>
    <row r="31" spans="1:19" ht="14.25" x14ac:dyDescent="0.2">
      <c r="A31" s="26"/>
      <c r="B31" s="56"/>
      <c r="C31" s="59"/>
      <c r="D31" s="62" t="e">
        <f>VLOOKUP(C31,Criterios!$A$20:$B$24,2,FALSE)</f>
        <v>#N/A</v>
      </c>
      <c r="E31" s="53"/>
      <c r="F31" s="42" t="s">
        <v>44</v>
      </c>
      <c r="G31" s="11" t="s">
        <v>57</v>
      </c>
      <c r="H31" s="32">
        <f>VLOOKUP(G31,Criterios!$B$3:$C$6,2,FALSE)</f>
        <v>0</v>
      </c>
      <c r="I31" s="11" t="s">
        <v>57</v>
      </c>
      <c r="J31" s="32">
        <f>VLOOKUP(I31,Criterios!$B$7:$C$9,2,FALSE)</f>
        <v>0</v>
      </c>
      <c r="K31" s="11"/>
      <c r="L31" s="11"/>
      <c r="M31" s="11"/>
      <c r="N31" s="35">
        <f t="shared" ref="N31" si="11">+H31+J31</f>
        <v>0</v>
      </c>
      <c r="O31" s="35">
        <f>IF(N31&gt;1%,(O30-(O30*N31)),N31)</f>
        <v>0</v>
      </c>
      <c r="P31" s="50"/>
      <c r="Q31" s="98"/>
      <c r="R31" s="62"/>
      <c r="S31" s="26"/>
    </row>
    <row r="32" spans="1:19" s="26" customFormat="1" ht="127.5" x14ac:dyDescent="0.25">
      <c r="B32" s="54" t="s">
        <v>73</v>
      </c>
      <c r="C32" s="57" t="s">
        <v>54</v>
      </c>
      <c r="D32" s="60">
        <f>VLOOKUP(C32,Criterios!$A$20:$B$24,2,FALSE)</f>
        <v>0.8</v>
      </c>
      <c r="E32" s="51" t="s">
        <v>78</v>
      </c>
      <c r="F32" s="45" t="s">
        <v>91</v>
      </c>
      <c r="G32" s="11" t="s">
        <v>20</v>
      </c>
      <c r="H32" s="32">
        <f>VLOOKUP(G32,Criterios!$B$3:$C$6,2,FALSE)</f>
        <v>0.25</v>
      </c>
      <c r="I32" s="11" t="s">
        <v>24</v>
      </c>
      <c r="J32" s="32">
        <f>VLOOKUP(I32,Criterios!$B$7:$C$9,2,FALSE)</f>
        <v>0.15</v>
      </c>
      <c r="K32" s="11" t="s">
        <v>30</v>
      </c>
      <c r="L32" s="11" t="s">
        <v>32</v>
      </c>
      <c r="M32" s="11" t="s">
        <v>35</v>
      </c>
      <c r="N32" s="35">
        <f>+H32+J32</f>
        <v>0.4</v>
      </c>
      <c r="O32" s="35">
        <f>(D32-(D32*N32))</f>
        <v>0.48</v>
      </c>
      <c r="P32" s="49">
        <f t="shared" ref="P32" si="12">IF(O33&gt;1%,O33,O32)</f>
        <v>0.48</v>
      </c>
      <c r="Q32" s="69">
        <f>IF(P34&gt;1%,P34,P32)</f>
        <v>0.48</v>
      </c>
      <c r="R32" s="70" t="str">
        <f>IF(Q32&lt;=20%,[1]Criterios!$A$20,IF(Q32&lt;=40%,[1]Criterios!$A$21,IF(Q32&lt;=60%,[1]Criterios!$A$22,IF(Q32&lt;=80,[1]Criterios!$A$23,[1]Criterios!$A$24))))</f>
        <v>Media</v>
      </c>
      <c r="S32" s="24"/>
    </row>
    <row r="33" spans="1:19" s="22" customFormat="1" ht="114.75" x14ac:dyDescent="0.25">
      <c r="B33" s="55"/>
      <c r="C33" s="58"/>
      <c r="D33" s="61" t="e">
        <f>VLOOKUP(C33,Criterios!$A$20:$B$24,2,FALSE)</f>
        <v>#N/A</v>
      </c>
      <c r="E33" s="52"/>
      <c r="F33" s="46" t="s">
        <v>92</v>
      </c>
      <c r="G33" s="11" t="s">
        <v>20</v>
      </c>
      <c r="H33" s="32">
        <f>VLOOKUP(G33,Criterios!$B$3:$C$6,2,FALSE)</f>
        <v>0.25</v>
      </c>
      <c r="I33" s="11" t="s">
        <v>24</v>
      </c>
      <c r="J33" s="32">
        <f>VLOOKUP(I33,Criterios!$B$7:$C$9,2,FALSE)</f>
        <v>0.15</v>
      </c>
      <c r="K33" s="11" t="s">
        <v>30</v>
      </c>
      <c r="L33" s="11" t="s">
        <v>32</v>
      </c>
      <c r="M33" s="11" t="s">
        <v>35</v>
      </c>
      <c r="N33" s="35">
        <f t="shared" ref="N33" si="13">+H33+J33</f>
        <v>0.4</v>
      </c>
      <c r="O33" s="35">
        <f>(D32-(D32*N33))</f>
        <v>0.48</v>
      </c>
      <c r="P33" s="50"/>
      <c r="Q33" s="69"/>
      <c r="R33" s="70"/>
      <c r="S33" s="24"/>
    </row>
    <row r="34" spans="1:19" s="22" customFormat="1" ht="15" x14ac:dyDescent="0.25">
      <c r="B34" s="55"/>
      <c r="C34" s="58"/>
      <c r="D34" s="61" t="e">
        <f>VLOOKUP(C34,Criterios!$A$20:$B$24,2,FALSE)</f>
        <v>#N/A</v>
      </c>
      <c r="E34" s="52" t="s">
        <v>62</v>
      </c>
      <c r="F34" s="43" t="s">
        <v>43</v>
      </c>
      <c r="G34" s="11" t="s">
        <v>57</v>
      </c>
      <c r="H34" s="32">
        <f>VLOOKUP(G34,Criterios!$B$3:$C$6,2,FALSE)</f>
        <v>0</v>
      </c>
      <c r="I34" s="11" t="s">
        <v>57</v>
      </c>
      <c r="J34" s="32">
        <f>VLOOKUP(I34,Criterios!$B$7:$C$9,2,FALSE)</f>
        <v>0</v>
      </c>
      <c r="K34" s="11"/>
      <c r="L34" s="11"/>
      <c r="M34" s="11"/>
      <c r="N34" s="35">
        <f>+H34+J34</f>
        <v>0</v>
      </c>
      <c r="O34" s="35">
        <f>IF(N34&gt;1%,(O33-(O33*N34)),N34)</f>
        <v>0</v>
      </c>
      <c r="P34" s="49">
        <f t="shared" ref="P34" si="14">IF(O35&gt;1%,O35,O34)</f>
        <v>0</v>
      </c>
      <c r="Q34" s="69"/>
      <c r="R34" s="70"/>
      <c r="S34" s="24"/>
    </row>
    <row r="35" spans="1:19" s="22" customFormat="1" ht="15" x14ac:dyDescent="0.25">
      <c r="B35" s="56"/>
      <c r="C35" s="59"/>
      <c r="D35" s="62" t="e">
        <f>VLOOKUP(C35,Criterios!$A$20:$B$24,2,FALSE)</f>
        <v>#N/A</v>
      </c>
      <c r="E35" s="53"/>
      <c r="F35" s="42" t="s">
        <v>44</v>
      </c>
      <c r="G35" s="11" t="s">
        <v>57</v>
      </c>
      <c r="H35" s="32">
        <f>VLOOKUP(G35,Criterios!$B$3:$C$6,2,FALSE)</f>
        <v>0</v>
      </c>
      <c r="I35" s="11" t="s">
        <v>57</v>
      </c>
      <c r="J35" s="32">
        <f>VLOOKUP(I35,Criterios!$B$7:$C$9,2,FALSE)</f>
        <v>0</v>
      </c>
      <c r="K35" s="11"/>
      <c r="L35" s="11"/>
      <c r="M35" s="11"/>
      <c r="N35" s="35">
        <f t="shared" ref="N35" si="15">+H35+J35</f>
        <v>0</v>
      </c>
      <c r="O35" s="35">
        <f>IF(N35&gt;1%,(O34-(O34*N35)),N35)</f>
        <v>0</v>
      </c>
      <c r="P35" s="50"/>
      <c r="Q35" s="69"/>
      <c r="R35" s="70"/>
      <c r="S35" s="26"/>
    </row>
    <row r="36" spans="1:19" s="24" customFormat="1" ht="127.5" x14ac:dyDescent="0.25">
      <c r="B36" s="54" t="s">
        <v>70</v>
      </c>
      <c r="C36" s="57" t="s">
        <v>54</v>
      </c>
      <c r="D36" s="60">
        <f>VLOOKUP(C36,Criterios!$A$20:$B$24,2,FALSE)</f>
        <v>0.8</v>
      </c>
      <c r="E36" s="51" t="s">
        <v>79</v>
      </c>
      <c r="F36" s="45" t="s">
        <v>95</v>
      </c>
      <c r="G36" s="11" t="s">
        <v>20</v>
      </c>
      <c r="H36" s="32">
        <f>VLOOKUP(G36,Criterios!$B$3:$C$6,2,FALSE)</f>
        <v>0.25</v>
      </c>
      <c r="I36" s="11" t="s">
        <v>24</v>
      </c>
      <c r="J36" s="32">
        <f>VLOOKUP(I36,Criterios!$B$7:$C$9,2,FALSE)</f>
        <v>0.15</v>
      </c>
      <c r="K36" s="11" t="s">
        <v>30</v>
      </c>
      <c r="L36" s="11" t="s">
        <v>32</v>
      </c>
      <c r="M36" s="11" t="s">
        <v>35</v>
      </c>
      <c r="N36" s="35">
        <f>+H36+J36</f>
        <v>0.4</v>
      </c>
      <c r="O36" s="35">
        <f>(D36-(D36*N36))</f>
        <v>0.48</v>
      </c>
      <c r="P36" s="49">
        <f t="shared" ref="P36" si="16">IF(O37&gt;1%,O37,O36)</f>
        <v>0.48</v>
      </c>
      <c r="Q36" s="69">
        <f>IF(P38&gt;1%,P38,P36)</f>
        <v>0.48</v>
      </c>
      <c r="R36" s="70" t="str">
        <f>IF(Q36&lt;=20%,[1]Criterios!$A$20,IF(Q36&lt;=40%,[1]Criterios!$A$21,IF(Q36&lt;=60%,[1]Criterios!$A$22,IF(Q36&lt;=80,[1]Criterios!$A$23,[1]Criterios!$A$24))))</f>
        <v>Media</v>
      </c>
    </row>
    <row r="37" spans="1:19" s="24" customFormat="1" ht="135" customHeight="1" x14ac:dyDescent="0.25">
      <c r="B37" s="55"/>
      <c r="C37" s="58"/>
      <c r="D37" s="61" t="e">
        <f>VLOOKUP(C37,Criterios!$A$20:$B$24,2,FALSE)</f>
        <v>#N/A</v>
      </c>
      <c r="E37" s="52"/>
      <c r="F37" s="46" t="s">
        <v>93</v>
      </c>
      <c r="G37" s="11" t="s">
        <v>20</v>
      </c>
      <c r="H37" s="32">
        <f>VLOOKUP(G37,Criterios!$B$3:$C$6,2,FALSE)</f>
        <v>0.25</v>
      </c>
      <c r="I37" s="11" t="s">
        <v>24</v>
      </c>
      <c r="J37" s="32">
        <f>VLOOKUP(I37,Criterios!$B$7:$C$9,2,FALSE)</f>
        <v>0.15</v>
      </c>
      <c r="K37" s="11" t="s">
        <v>30</v>
      </c>
      <c r="L37" s="11" t="s">
        <v>32</v>
      </c>
      <c r="M37" s="11" t="s">
        <v>35</v>
      </c>
      <c r="N37" s="35">
        <f t="shared" ref="N37" si="17">+H37+J37</f>
        <v>0.4</v>
      </c>
      <c r="O37" s="35">
        <f>(D36-(D36*N37))</f>
        <v>0.48</v>
      </c>
      <c r="P37" s="50"/>
      <c r="Q37" s="69"/>
      <c r="R37" s="70"/>
    </row>
    <row r="38" spans="1:19" s="24" customFormat="1" ht="15" x14ac:dyDescent="0.25">
      <c r="B38" s="55"/>
      <c r="C38" s="58"/>
      <c r="D38" s="61" t="e">
        <f>VLOOKUP(C38,Criterios!$A$20:$B$24,2,FALSE)</f>
        <v>#N/A</v>
      </c>
      <c r="E38" s="52" t="s">
        <v>62</v>
      </c>
      <c r="F38" s="43" t="s">
        <v>43</v>
      </c>
      <c r="G38" s="11" t="s">
        <v>57</v>
      </c>
      <c r="H38" s="32">
        <f>VLOOKUP(G38,Criterios!$B$3:$C$6,2,FALSE)</f>
        <v>0</v>
      </c>
      <c r="I38" s="11" t="s">
        <v>57</v>
      </c>
      <c r="J38" s="32">
        <f>VLOOKUP(I38,Criterios!$B$7:$C$9,2,FALSE)</f>
        <v>0</v>
      </c>
      <c r="K38" s="11"/>
      <c r="L38" s="11"/>
      <c r="M38" s="11"/>
      <c r="N38" s="35">
        <f>+H38+J38</f>
        <v>0</v>
      </c>
      <c r="O38" s="35">
        <f>IF(N38&gt;1%,(O37-(O37*N38)),N38)</f>
        <v>0</v>
      </c>
      <c r="P38" s="49">
        <f t="shared" ref="P38" si="18">IF(O39&gt;1%,O39,O38)</f>
        <v>0</v>
      </c>
      <c r="Q38" s="69"/>
      <c r="R38" s="70"/>
    </row>
    <row r="39" spans="1:19" ht="14.25" x14ac:dyDescent="0.2">
      <c r="B39" s="56"/>
      <c r="C39" s="59"/>
      <c r="D39" s="62" t="e">
        <f>VLOOKUP(C39,Criterios!$A$20:$B$24,2,FALSE)</f>
        <v>#N/A</v>
      </c>
      <c r="E39" s="53"/>
      <c r="F39" s="42" t="s">
        <v>44</v>
      </c>
      <c r="G39" s="11" t="s">
        <v>57</v>
      </c>
      <c r="H39" s="32">
        <f>VLOOKUP(G39,Criterios!$B$3:$C$6,2,FALSE)</f>
        <v>0</v>
      </c>
      <c r="I39" s="11" t="s">
        <v>57</v>
      </c>
      <c r="J39" s="32">
        <f>VLOOKUP(I39,Criterios!$B$7:$C$9,2,FALSE)</f>
        <v>0</v>
      </c>
      <c r="K39" s="11"/>
      <c r="L39" s="11"/>
      <c r="M39" s="11"/>
      <c r="N39" s="35">
        <f t="shared" ref="N39" si="19">+H39+J39</f>
        <v>0</v>
      </c>
      <c r="O39" s="35">
        <f>IF(N39&gt;1%,(O38-(O38*N39)),N39)</f>
        <v>0</v>
      </c>
      <c r="P39" s="50"/>
      <c r="Q39" s="69"/>
      <c r="R39" s="70"/>
      <c r="S39" s="26"/>
    </row>
    <row r="40" spans="1:19" ht="125.25" customHeight="1" x14ac:dyDescent="0.2">
      <c r="A40" s="26"/>
      <c r="B40" s="54" t="s">
        <v>74</v>
      </c>
      <c r="C40" s="57" t="s">
        <v>51</v>
      </c>
      <c r="D40" s="60">
        <f>VLOOKUP(C40,Criterios!$A$20:$B$24,2,FALSE)</f>
        <v>0.2</v>
      </c>
      <c r="E40" s="51" t="s">
        <v>80</v>
      </c>
      <c r="F40" s="45" t="s">
        <v>94</v>
      </c>
      <c r="G40" s="11" t="s">
        <v>20</v>
      </c>
      <c r="H40" s="32">
        <f>VLOOKUP(G40,Criterios!$B$3:$C$6,2,FALSE)</f>
        <v>0.25</v>
      </c>
      <c r="I40" s="11" t="s">
        <v>24</v>
      </c>
      <c r="J40" s="32">
        <f>VLOOKUP(I40,Criterios!$B$7:$C$9,2,FALSE)</f>
        <v>0.15</v>
      </c>
      <c r="K40" s="11" t="s">
        <v>30</v>
      </c>
      <c r="L40" s="11" t="s">
        <v>32</v>
      </c>
      <c r="M40" s="11" t="s">
        <v>35</v>
      </c>
      <c r="N40" s="35">
        <f>+H40+J40</f>
        <v>0.4</v>
      </c>
      <c r="O40" s="35">
        <f>(D40-(D40*N40))</f>
        <v>0.12</v>
      </c>
      <c r="P40" s="49">
        <f t="shared" ref="P40" si="20">IF(O41&gt;1%,O41,O40)</f>
        <v>0.12</v>
      </c>
      <c r="Q40" s="63">
        <f>IF(P42&gt;1%,P42,P40)</f>
        <v>0.12</v>
      </c>
      <c r="R40" s="66" t="str">
        <f>IF(Q40&lt;=20%,Criterios!$A$20,IF(Q40&lt;=40%,Criterios!$A$21,IF(Q40&lt;=60%,Criterios!$A$22,IF(Q40&lt;=80,Criterios!$A$23,Criterios!$A$24))))</f>
        <v>Muy baja</v>
      </c>
      <c r="S40" s="24"/>
    </row>
    <row r="41" spans="1:19" ht="15" x14ac:dyDescent="0.2">
      <c r="A41" s="26"/>
      <c r="B41" s="55"/>
      <c r="C41" s="58"/>
      <c r="D41" s="61" t="e">
        <f>VLOOKUP(C41,Criterios!$A$20:$B$24,2,FALSE)</f>
        <v>#N/A</v>
      </c>
      <c r="E41" s="52"/>
      <c r="F41" s="41" t="s">
        <v>44</v>
      </c>
      <c r="G41" s="11" t="s">
        <v>57</v>
      </c>
      <c r="H41" s="32">
        <f>VLOOKUP(G41,Criterios!$B$3:$C$6,2,FALSE)</f>
        <v>0</v>
      </c>
      <c r="I41" s="11" t="s">
        <v>57</v>
      </c>
      <c r="J41" s="32">
        <f>VLOOKUP(I41,Criterios!$B$7:$C$9,2,FALSE)</f>
        <v>0</v>
      </c>
      <c r="K41" s="11"/>
      <c r="L41" s="11"/>
      <c r="M41" s="11"/>
      <c r="N41" s="35">
        <f t="shared" ref="N41" si="21">+H41+J41</f>
        <v>0</v>
      </c>
      <c r="O41" s="35">
        <f>IF(N41&gt;1%,(O40-(O40*N41)),N41)</f>
        <v>0</v>
      </c>
      <c r="P41" s="50"/>
      <c r="Q41" s="64"/>
      <c r="R41" s="67"/>
      <c r="S41" s="24"/>
    </row>
    <row r="42" spans="1:19" ht="15" x14ac:dyDescent="0.2">
      <c r="A42" s="26"/>
      <c r="B42" s="55"/>
      <c r="C42" s="58"/>
      <c r="D42" s="61" t="e">
        <f>VLOOKUP(C42,Criterios!$A$20:$B$24,2,FALSE)</f>
        <v>#N/A</v>
      </c>
      <c r="E42" s="52" t="s">
        <v>62</v>
      </c>
      <c r="F42" s="43" t="s">
        <v>43</v>
      </c>
      <c r="G42" s="11" t="s">
        <v>57</v>
      </c>
      <c r="H42" s="32">
        <f>VLOOKUP(G42,Criterios!$B$3:$C$6,2,FALSE)</f>
        <v>0</v>
      </c>
      <c r="I42" s="11" t="s">
        <v>57</v>
      </c>
      <c r="J42" s="32">
        <f>VLOOKUP(I42,Criterios!$B$7:$C$9,2,FALSE)</f>
        <v>0</v>
      </c>
      <c r="K42" s="11"/>
      <c r="L42" s="11"/>
      <c r="M42" s="11"/>
      <c r="N42" s="35">
        <f>+H42+J42</f>
        <v>0</v>
      </c>
      <c r="O42" s="35">
        <f>IF(N42&gt;1%,(O41-(O41*N42)),N42)</f>
        <v>0</v>
      </c>
      <c r="P42" s="49">
        <f t="shared" ref="P42" si="22">IF(O43&gt;1%,O43,O42)</f>
        <v>0</v>
      </c>
      <c r="Q42" s="64"/>
      <c r="R42" s="67"/>
      <c r="S42" s="24"/>
    </row>
    <row r="43" spans="1:19" ht="14.25" x14ac:dyDescent="0.2">
      <c r="A43" s="26"/>
      <c r="B43" s="56"/>
      <c r="C43" s="59"/>
      <c r="D43" s="62" t="e">
        <f>VLOOKUP(C43,Criterios!$A$20:$B$24,2,FALSE)</f>
        <v>#N/A</v>
      </c>
      <c r="E43" s="53"/>
      <c r="F43" s="42" t="s">
        <v>44</v>
      </c>
      <c r="G43" s="11" t="s">
        <v>57</v>
      </c>
      <c r="H43" s="32">
        <f>VLOOKUP(G43,Criterios!$B$3:$C$6,2,FALSE)</f>
        <v>0</v>
      </c>
      <c r="I43" s="11" t="s">
        <v>57</v>
      </c>
      <c r="J43" s="32">
        <f>VLOOKUP(I43,Criterios!$B$7:$C$9,2,FALSE)</f>
        <v>0</v>
      </c>
      <c r="K43" s="11"/>
      <c r="L43" s="11"/>
      <c r="M43" s="11"/>
      <c r="N43" s="35">
        <f t="shared" ref="N43" si="23">+H43+J43</f>
        <v>0</v>
      </c>
      <c r="O43" s="35">
        <f>IF(N43&gt;1%,(O42-(O42*N43)),N43)</f>
        <v>0</v>
      </c>
      <c r="P43" s="50"/>
      <c r="Q43" s="65"/>
      <c r="R43" s="68"/>
      <c r="S43" s="26"/>
    </row>
    <row r="44" spans="1:19" ht="15" x14ac:dyDescent="0.2">
      <c r="A44" s="26"/>
      <c r="B44" s="54"/>
      <c r="C44" s="57"/>
      <c r="D44" s="60" t="e">
        <f>VLOOKUP(C44,Criterios!$A$20:$B$24,2,FALSE)</f>
        <v>#N/A</v>
      </c>
      <c r="E44" s="51" t="s">
        <v>61</v>
      </c>
      <c r="F44" s="44" t="s">
        <v>43</v>
      </c>
      <c r="G44" s="11"/>
      <c r="H44" s="32" t="e">
        <f>VLOOKUP(G44,Criterios!$B$3:$C$6,2,FALSE)</f>
        <v>#N/A</v>
      </c>
      <c r="I44" s="11"/>
      <c r="J44" s="32" t="e">
        <f>VLOOKUP(I44,Criterios!$B$7:$C$9,2,FALSE)</f>
        <v>#N/A</v>
      </c>
      <c r="K44" s="11"/>
      <c r="L44" s="11"/>
      <c r="M44" s="11"/>
      <c r="N44" s="35" t="e">
        <f>+H44+J44</f>
        <v>#N/A</v>
      </c>
      <c r="O44" s="35" t="e">
        <f>(D44-(D44*N44))</f>
        <v>#N/A</v>
      </c>
      <c r="P44" s="49" t="e">
        <f t="shared" ref="P44" si="24">IF(O45&gt;1%,O45,O44)</f>
        <v>#N/A</v>
      </c>
      <c r="Q44" s="63" t="e">
        <f>IF(P46&gt;1%,P46,P44)</f>
        <v>#N/A</v>
      </c>
      <c r="R44" s="66" t="e">
        <f>IF(Q44&lt;=20%,Criterios!$A$20,IF(Q44&lt;=40%,Criterios!$A$21,IF(Q44&lt;=60%,Criterios!$A$22,IF(Q44&lt;=80,Criterios!$A$23,Criterios!$A$24))))</f>
        <v>#N/A</v>
      </c>
      <c r="S44" s="24"/>
    </row>
    <row r="45" spans="1:19" ht="15" x14ac:dyDescent="0.2">
      <c r="A45" s="22"/>
      <c r="B45" s="55"/>
      <c r="C45" s="58"/>
      <c r="D45" s="61" t="e">
        <f>VLOOKUP(C45,Criterios!$A$20:$B$24,2,FALSE)</f>
        <v>#N/A</v>
      </c>
      <c r="E45" s="52"/>
      <c r="F45" s="43" t="s">
        <v>44</v>
      </c>
      <c r="G45" s="11"/>
      <c r="H45" s="32" t="e">
        <f>VLOOKUP(G45,Criterios!$B$3:$C$6,2,FALSE)</f>
        <v>#N/A</v>
      </c>
      <c r="I45" s="11"/>
      <c r="J45" s="32" t="e">
        <f>VLOOKUP(I45,Criterios!$B$7:$C$9,2,FALSE)</f>
        <v>#N/A</v>
      </c>
      <c r="K45" s="11"/>
      <c r="L45" s="11"/>
      <c r="M45" s="11"/>
      <c r="N45" s="35" t="e">
        <f t="shared" ref="N45" si="25">+H45+J45</f>
        <v>#N/A</v>
      </c>
      <c r="O45" s="35" t="e">
        <f>(O44-(O44*N45))</f>
        <v>#N/A</v>
      </c>
      <c r="P45" s="50"/>
      <c r="Q45" s="64"/>
      <c r="R45" s="67"/>
      <c r="S45" s="24"/>
    </row>
    <row r="46" spans="1:19" ht="15" x14ac:dyDescent="0.2">
      <c r="A46" s="22"/>
      <c r="B46" s="55"/>
      <c r="C46" s="58"/>
      <c r="D46" s="61" t="e">
        <f>VLOOKUP(C46,Criterios!$A$20:$B$24,2,FALSE)</f>
        <v>#N/A</v>
      </c>
      <c r="E46" s="52" t="s">
        <v>62</v>
      </c>
      <c r="F46" s="43" t="s">
        <v>43</v>
      </c>
      <c r="G46" s="11"/>
      <c r="H46" s="32" t="e">
        <f>VLOOKUP(G46,Criterios!$B$3:$C$6,2,FALSE)</f>
        <v>#N/A</v>
      </c>
      <c r="I46" s="11"/>
      <c r="J46" s="32" t="e">
        <f>VLOOKUP(I46,Criterios!$B$7:$C$9,2,FALSE)</f>
        <v>#N/A</v>
      </c>
      <c r="K46" s="11"/>
      <c r="L46" s="11"/>
      <c r="M46" s="11"/>
      <c r="N46" s="35" t="e">
        <f>+H46+J46</f>
        <v>#N/A</v>
      </c>
      <c r="O46" s="35" t="e">
        <f>IF(N46&gt;1%,(O45-(O45*N46)),N46)</f>
        <v>#N/A</v>
      </c>
      <c r="P46" s="49" t="e">
        <f t="shared" ref="P46" si="26">IF(O47&gt;1%,O47,O46)</f>
        <v>#N/A</v>
      </c>
      <c r="Q46" s="64"/>
      <c r="R46" s="67"/>
      <c r="S46" s="24"/>
    </row>
    <row r="47" spans="1:19" ht="15" x14ac:dyDescent="0.2">
      <c r="A47" s="22"/>
      <c r="B47" s="56"/>
      <c r="C47" s="59"/>
      <c r="D47" s="62" t="e">
        <f>VLOOKUP(C47,Criterios!$A$20:$B$24,2,FALSE)</f>
        <v>#N/A</v>
      </c>
      <c r="E47" s="53"/>
      <c r="F47" s="42" t="s">
        <v>44</v>
      </c>
      <c r="G47" s="12"/>
      <c r="H47" s="33" t="e">
        <f>VLOOKUP(G47,Criterios!$B$3:$C$6,2,FALSE)</f>
        <v>#N/A</v>
      </c>
      <c r="I47" s="12"/>
      <c r="J47" s="33" t="e">
        <f>VLOOKUP(I47,Criterios!$B$7:$C$9,2,FALSE)</f>
        <v>#N/A</v>
      </c>
      <c r="K47" s="12"/>
      <c r="L47" s="12"/>
      <c r="M47" s="12"/>
      <c r="N47" s="36" t="e">
        <f t="shared" ref="N47" si="27">+H47+J47</f>
        <v>#N/A</v>
      </c>
      <c r="O47" s="36" t="e">
        <f>IF(N47&gt;1%,(O46-(O46*N47)),N47)</f>
        <v>#N/A</v>
      </c>
      <c r="P47" s="50"/>
      <c r="Q47" s="65"/>
      <c r="R47" s="68"/>
      <c r="S47" s="26"/>
    </row>
    <row r="48" spans="1:19" ht="7.5" customHeight="1" x14ac:dyDescent="0.2">
      <c r="A48" s="22"/>
      <c r="B48" s="4"/>
      <c r="C48" s="3"/>
      <c r="D48" s="3"/>
      <c r="E48" s="3"/>
      <c r="F48" s="2"/>
      <c r="G48" s="4"/>
      <c r="H48" s="4"/>
      <c r="I48" s="4"/>
      <c r="J48" s="4"/>
      <c r="K48" s="4"/>
      <c r="L48" s="3"/>
      <c r="M48" s="3"/>
      <c r="N48" s="3"/>
      <c r="O48" s="3"/>
      <c r="P48" s="3"/>
      <c r="Q48" s="3"/>
      <c r="R48" s="3"/>
    </row>
    <row r="49" spans="1:20" ht="13.5" customHeight="1" x14ac:dyDescent="0.2">
      <c r="A49" s="22"/>
      <c r="B49" s="2"/>
      <c r="C49" s="2"/>
      <c r="D49" s="2"/>
      <c r="E49" s="2"/>
      <c r="F49" s="2"/>
      <c r="I49" s="3"/>
      <c r="J49" s="3"/>
      <c r="K49" s="3"/>
      <c r="L49" s="3"/>
      <c r="M49" s="3"/>
      <c r="N49" s="3"/>
      <c r="O49" s="3"/>
      <c r="P49" s="3"/>
      <c r="Q49" s="3"/>
      <c r="R49" s="3"/>
    </row>
    <row r="50" spans="1:20" ht="16.5" customHeight="1" x14ac:dyDescent="0.2">
      <c r="A50" s="22"/>
      <c r="B50" s="73" t="s">
        <v>14</v>
      </c>
      <c r="C50" s="73"/>
      <c r="D50" s="73"/>
      <c r="E50" s="73"/>
      <c r="F50" s="73"/>
      <c r="G50" s="73"/>
      <c r="H50" s="73"/>
      <c r="I50" s="73"/>
      <c r="J50" s="73"/>
      <c r="K50" s="73"/>
      <c r="L50" s="73"/>
      <c r="M50" s="73"/>
      <c r="N50" s="73"/>
      <c r="O50" s="73"/>
      <c r="P50" s="73"/>
      <c r="Q50" s="73"/>
      <c r="R50" s="73"/>
      <c r="S50" s="73"/>
      <c r="T50" s="73"/>
    </row>
    <row r="51" spans="1:20" ht="15" x14ac:dyDescent="0.2">
      <c r="A51" s="22"/>
      <c r="B51" s="19"/>
      <c r="C51" s="20"/>
      <c r="D51" s="20"/>
      <c r="E51" s="20"/>
      <c r="G51" s="4"/>
      <c r="H51" s="4"/>
      <c r="I51" s="4"/>
      <c r="J51" s="4"/>
      <c r="K51" s="4"/>
    </row>
    <row r="52" spans="1:20" ht="15" customHeight="1" x14ac:dyDescent="0.2">
      <c r="A52" s="22"/>
      <c r="B52" s="4" t="s">
        <v>6</v>
      </c>
      <c r="C52" s="37">
        <v>45044</v>
      </c>
      <c r="D52" s="3"/>
      <c r="E52" s="4" t="s">
        <v>45</v>
      </c>
      <c r="F52" s="86" t="s">
        <v>66</v>
      </c>
      <c r="G52" s="87"/>
      <c r="H52" s="89" t="s">
        <v>63</v>
      </c>
      <c r="I52" s="84"/>
      <c r="J52" s="84"/>
      <c r="K52" s="85"/>
      <c r="L52" s="88" t="s">
        <v>98</v>
      </c>
      <c r="M52" s="88"/>
      <c r="N52" s="88"/>
      <c r="Q52" s="3"/>
      <c r="R52" s="3"/>
    </row>
    <row r="53" spans="1:20" ht="15" x14ac:dyDescent="0.2">
      <c r="A53" s="22"/>
      <c r="B53" s="19"/>
      <c r="C53" s="20"/>
      <c r="D53" s="20"/>
      <c r="E53" s="20"/>
      <c r="G53" s="93"/>
      <c r="H53" s="93"/>
      <c r="I53" s="93"/>
      <c r="J53" s="93"/>
      <c r="K53" s="93"/>
    </row>
    <row r="54" spans="1:20" s="24" customFormat="1" ht="28.5" customHeight="1" x14ac:dyDescent="0.25">
      <c r="B54" s="74" t="s">
        <v>2</v>
      </c>
      <c r="C54" s="74" t="s">
        <v>48</v>
      </c>
      <c r="D54" s="74"/>
      <c r="E54" s="90" t="s">
        <v>9</v>
      </c>
      <c r="F54" s="74" t="s">
        <v>3</v>
      </c>
      <c r="G54" s="75" t="s">
        <v>8</v>
      </c>
      <c r="H54" s="76"/>
      <c r="I54" s="76"/>
      <c r="J54" s="76"/>
      <c r="K54" s="76"/>
      <c r="L54" s="76"/>
      <c r="M54" s="77"/>
      <c r="N54" s="78" t="s">
        <v>59</v>
      </c>
      <c r="O54" s="78"/>
      <c r="P54" s="78"/>
      <c r="Q54" s="78"/>
      <c r="R54" s="103" t="s">
        <v>60</v>
      </c>
      <c r="S54" s="99" t="s">
        <v>13</v>
      </c>
      <c r="T54" s="27"/>
    </row>
    <row r="55" spans="1:20" s="24" customFormat="1" ht="21.75" customHeight="1" x14ac:dyDescent="0.25">
      <c r="B55" s="74"/>
      <c r="C55" s="74"/>
      <c r="D55" s="74"/>
      <c r="E55" s="91"/>
      <c r="F55" s="74"/>
      <c r="G55" s="79" t="s">
        <v>37</v>
      </c>
      <c r="H55" s="80"/>
      <c r="I55" s="80"/>
      <c r="J55" s="81"/>
      <c r="K55" s="79" t="s">
        <v>40</v>
      </c>
      <c r="L55" s="80"/>
      <c r="M55" s="81"/>
      <c r="N55" s="82" t="s">
        <v>42</v>
      </c>
      <c r="O55" s="82" t="s">
        <v>56</v>
      </c>
      <c r="P55" s="82" t="s">
        <v>46</v>
      </c>
      <c r="Q55" s="104" t="s">
        <v>58</v>
      </c>
      <c r="R55" s="103" t="s">
        <v>10</v>
      </c>
      <c r="S55" s="99"/>
      <c r="T55" s="27"/>
    </row>
    <row r="56" spans="1:20" s="24" customFormat="1" ht="25.5" x14ac:dyDescent="0.25">
      <c r="B56" s="74"/>
      <c r="C56" s="1" t="s">
        <v>49</v>
      </c>
      <c r="D56" s="1" t="s">
        <v>47</v>
      </c>
      <c r="E56" s="92"/>
      <c r="F56" s="74"/>
      <c r="G56" s="1" t="s">
        <v>38</v>
      </c>
      <c r="H56" s="1" t="s">
        <v>41</v>
      </c>
      <c r="I56" s="1" t="s">
        <v>39</v>
      </c>
      <c r="J56" s="1" t="s">
        <v>41</v>
      </c>
      <c r="K56" s="1" t="s">
        <v>28</v>
      </c>
      <c r="L56" s="25" t="s">
        <v>29</v>
      </c>
      <c r="M56" s="1" t="s">
        <v>34</v>
      </c>
      <c r="N56" s="83"/>
      <c r="O56" s="83"/>
      <c r="P56" s="83"/>
      <c r="Q56" s="105"/>
      <c r="R56" s="103"/>
      <c r="S56" s="99"/>
      <c r="T56" s="27"/>
    </row>
    <row r="57" spans="1:20" s="26" customFormat="1" ht="127.5" x14ac:dyDescent="0.25">
      <c r="B57" s="54" t="s">
        <v>67</v>
      </c>
      <c r="C57" s="57" t="s">
        <v>54</v>
      </c>
      <c r="D57" s="60">
        <f>VLOOKUP(C57,Criterios!$A$20:$B$24,2,FALSE)</f>
        <v>0.8</v>
      </c>
      <c r="E57" s="71" t="s">
        <v>96</v>
      </c>
      <c r="F57" s="39" t="s">
        <v>83</v>
      </c>
      <c r="G57" s="10" t="s">
        <v>20</v>
      </c>
      <c r="H57" s="31">
        <f>VLOOKUP(G57,Criterios!$B$3:$C$6,2,FALSE)</f>
        <v>0.25</v>
      </c>
      <c r="I57" s="10" t="s">
        <v>24</v>
      </c>
      <c r="J57" s="31">
        <f>VLOOKUP(I57,Criterios!$B$7:$C$9,2,FALSE)</f>
        <v>0.15</v>
      </c>
      <c r="K57" s="10" t="s">
        <v>30</v>
      </c>
      <c r="L57" s="10" t="s">
        <v>32</v>
      </c>
      <c r="M57" s="10" t="s">
        <v>35</v>
      </c>
      <c r="N57" s="34">
        <f>+H57+J57</f>
        <v>0.4</v>
      </c>
      <c r="O57" s="34">
        <f>(D57-(D57*N57))</f>
        <v>0.48</v>
      </c>
      <c r="P57" s="49">
        <f>IF(O58&gt;1%,O58,O57)</f>
        <v>0.48</v>
      </c>
      <c r="Q57" s="69">
        <f>IF(P59&gt;1%,P59,P57)</f>
        <v>0.48</v>
      </c>
      <c r="R57" s="70" t="str">
        <f>IF(Q57&lt;=20%,[1]Criterios!$A$20,IF(Q57&lt;=40%,[1]Criterios!$A$21,IF(Q57&lt;=60%,[1]Criterios!$A$22,IF(Q57&lt;=80,[1]Criterios!$A$23,[1]Criterios!$A$24))))</f>
        <v>Media</v>
      </c>
      <c r="S57" s="38" t="s">
        <v>97</v>
      </c>
    </row>
    <row r="58" spans="1:20" s="26" customFormat="1" ht="127.5" x14ac:dyDescent="0.25">
      <c r="B58" s="55"/>
      <c r="C58" s="58"/>
      <c r="D58" s="61" t="e">
        <f>VLOOKUP(C58,Criterios!$A$20:$B$24,2,FALSE)</f>
        <v>#N/A</v>
      </c>
      <c r="E58" s="72"/>
      <c r="F58" s="40" t="s">
        <v>84</v>
      </c>
      <c r="G58" s="11" t="s">
        <v>20</v>
      </c>
      <c r="H58" s="32">
        <f>VLOOKUP(G58,Criterios!$B$3:$C$6,2,FALSE)</f>
        <v>0.25</v>
      </c>
      <c r="I58" s="11" t="s">
        <v>24</v>
      </c>
      <c r="J58" s="32">
        <f>VLOOKUP(I58,Criterios!$B$7:$C$9,2,FALSE)</f>
        <v>0.15</v>
      </c>
      <c r="K58" s="11" t="s">
        <v>30</v>
      </c>
      <c r="L58" s="11" t="s">
        <v>32</v>
      </c>
      <c r="M58" s="11" t="s">
        <v>35</v>
      </c>
      <c r="N58" s="35">
        <f t="shared" ref="N58" si="28">+H58+J58</f>
        <v>0.4</v>
      </c>
      <c r="O58" s="35">
        <f>(D57-(D57*N58))</f>
        <v>0.48</v>
      </c>
      <c r="P58" s="50"/>
      <c r="Q58" s="69"/>
      <c r="R58" s="70"/>
      <c r="S58" s="38" t="s">
        <v>97</v>
      </c>
    </row>
    <row r="59" spans="1:20" s="26" customFormat="1" ht="15" x14ac:dyDescent="0.25">
      <c r="B59" s="55"/>
      <c r="C59" s="58"/>
      <c r="D59" s="61" t="e">
        <f>VLOOKUP(C59,Criterios!$A$20:$B$24,2,FALSE)</f>
        <v>#N/A</v>
      </c>
      <c r="E59" s="52" t="s">
        <v>62</v>
      </c>
      <c r="F59" s="41" t="s">
        <v>43</v>
      </c>
      <c r="G59" s="11" t="s">
        <v>57</v>
      </c>
      <c r="H59" s="32">
        <f>VLOOKUP(G59,Criterios!$B$3:$C$6,2,FALSE)</f>
        <v>0</v>
      </c>
      <c r="I59" s="11" t="s">
        <v>57</v>
      </c>
      <c r="J59" s="32">
        <f>VLOOKUP(I59,Criterios!$B$7:$C$9,2,FALSE)</f>
        <v>0</v>
      </c>
      <c r="K59" s="11"/>
      <c r="L59" s="11"/>
      <c r="M59" s="11"/>
      <c r="N59" s="35">
        <f>+H59+J59</f>
        <v>0</v>
      </c>
      <c r="O59" s="35">
        <f>IF(N59&gt;1%,(O58-(O58*N59)),N59)</f>
        <v>0</v>
      </c>
      <c r="P59" s="49">
        <f t="shared" ref="P59" si="29">IF(O60&gt;1%,O60,O59)</f>
        <v>0</v>
      </c>
      <c r="Q59" s="69"/>
      <c r="R59" s="70"/>
      <c r="S59" s="28"/>
    </row>
    <row r="60" spans="1:20" s="26" customFormat="1" ht="15" x14ac:dyDescent="0.25">
      <c r="B60" s="56"/>
      <c r="C60" s="59"/>
      <c r="D60" s="62" t="e">
        <f>VLOOKUP(C60,Criterios!$A$20:$B$24,2,FALSE)</f>
        <v>#N/A</v>
      </c>
      <c r="E60" s="53"/>
      <c r="F60" s="42" t="s">
        <v>44</v>
      </c>
      <c r="G60" s="11" t="s">
        <v>57</v>
      </c>
      <c r="H60" s="32">
        <f>VLOOKUP(G60,Criterios!$B$3:$C$6,2,FALSE)</f>
        <v>0</v>
      </c>
      <c r="I60" s="11" t="s">
        <v>57</v>
      </c>
      <c r="J60" s="32">
        <f>VLOOKUP(I60,Criterios!$B$7:$C$9,2,FALSE)</f>
        <v>0</v>
      </c>
      <c r="K60" s="11"/>
      <c r="L60" s="11"/>
      <c r="M60" s="11"/>
      <c r="N60" s="35">
        <f t="shared" ref="N60" si="30">+H60+J60</f>
        <v>0</v>
      </c>
      <c r="O60" s="35">
        <f>IF(N60&gt;1%,(O59-(O59*N60)),N60)</f>
        <v>0</v>
      </c>
      <c r="P60" s="50"/>
      <c r="Q60" s="69"/>
      <c r="R60" s="70"/>
      <c r="S60" s="28"/>
    </row>
    <row r="61" spans="1:20" s="26" customFormat="1" ht="127.5" x14ac:dyDescent="0.25">
      <c r="B61" s="54" t="s">
        <v>72</v>
      </c>
      <c r="C61" s="57" t="s">
        <v>53</v>
      </c>
      <c r="D61" s="60">
        <f>VLOOKUP(C61,Criterios!$A$20:$B$24,2,FALSE)</f>
        <v>0.6</v>
      </c>
      <c r="E61" s="51" t="s">
        <v>75</v>
      </c>
      <c r="F61" s="45" t="s">
        <v>85</v>
      </c>
      <c r="G61" s="11" t="s">
        <v>20</v>
      </c>
      <c r="H61" s="32">
        <f>VLOOKUP(G61,Criterios!$B$3:$C$6,2,FALSE)</f>
        <v>0.25</v>
      </c>
      <c r="I61" s="11" t="s">
        <v>24</v>
      </c>
      <c r="J61" s="32">
        <f>VLOOKUP(I61,Criterios!$B$7:$C$9,2,FALSE)</f>
        <v>0.15</v>
      </c>
      <c r="K61" s="11" t="s">
        <v>30</v>
      </c>
      <c r="L61" s="11" t="s">
        <v>32</v>
      </c>
      <c r="M61" s="11" t="s">
        <v>35</v>
      </c>
      <c r="N61" s="35">
        <f>+H61+J61</f>
        <v>0.4</v>
      </c>
      <c r="O61" s="35">
        <f>(D61-(D61*N61))</f>
        <v>0.36</v>
      </c>
      <c r="P61" s="49">
        <f>IF(O62&gt;1%,O62,O61)</f>
        <v>0.36</v>
      </c>
      <c r="Q61" s="69">
        <f>IF(P63&gt;1%,P63,P61)</f>
        <v>0.36</v>
      </c>
      <c r="R61" s="70" t="str">
        <f>IF(Q61&lt;=20%,[1]Criterios!$A$20,IF(Q61&lt;=40%,[1]Criterios!$A$21,IF(Q61&lt;=60%,[1]Criterios!$A$22,IF(Q61&lt;=80,[1]Criterios!$A$23,[1]Criterios!$A$24))))</f>
        <v>Baja</v>
      </c>
      <c r="S61" s="38" t="s">
        <v>97</v>
      </c>
    </row>
    <row r="62" spans="1:20" s="22" customFormat="1" ht="102" x14ac:dyDescent="0.25">
      <c r="B62" s="55"/>
      <c r="C62" s="58"/>
      <c r="D62" s="61" t="e">
        <f>VLOOKUP(C62,Criterios!$A$20:$B$24,2,FALSE)</f>
        <v>#N/A</v>
      </c>
      <c r="E62" s="52"/>
      <c r="F62" s="46" t="s">
        <v>86</v>
      </c>
      <c r="G62" s="11" t="s">
        <v>20</v>
      </c>
      <c r="H62" s="32">
        <f>VLOOKUP(G62,Criterios!$B$3:$C$6,2,FALSE)</f>
        <v>0.25</v>
      </c>
      <c r="I62" s="11" t="s">
        <v>24</v>
      </c>
      <c r="J62" s="32">
        <f>VLOOKUP(I62,Criterios!$B$7:$C$9,2,FALSE)</f>
        <v>0.15</v>
      </c>
      <c r="K62" s="11" t="s">
        <v>30</v>
      </c>
      <c r="L62" s="11" t="s">
        <v>32</v>
      </c>
      <c r="M62" s="11" t="s">
        <v>35</v>
      </c>
      <c r="N62" s="35">
        <f t="shared" ref="N62" si="31">+H62+J62</f>
        <v>0.4</v>
      </c>
      <c r="O62" s="35">
        <f>(D61-(D61*N62))</f>
        <v>0.36</v>
      </c>
      <c r="P62" s="50"/>
      <c r="Q62" s="69"/>
      <c r="R62" s="70"/>
      <c r="S62" s="38" t="s">
        <v>97</v>
      </c>
    </row>
    <row r="63" spans="1:20" s="22" customFormat="1" ht="15" x14ac:dyDescent="0.25">
      <c r="B63" s="55"/>
      <c r="C63" s="58"/>
      <c r="D63" s="61" t="e">
        <f>VLOOKUP(C63,Criterios!$A$20:$B$24,2,FALSE)</f>
        <v>#N/A</v>
      </c>
      <c r="E63" s="52" t="s">
        <v>62</v>
      </c>
      <c r="F63" s="43" t="s">
        <v>43</v>
      </c>
      <c r="G63" s="11" t="s">
        <v>57</v>
      </c>
      <c r="H63" s="32">
        <f>VLOOKUP(G63,Criterios!$B$3:$C$6,2,FALSE)</f>
        <v>0</v>
      </c>
      <c r="I63" s="11" t="s">
        <v>57</v>
      </c>
      <c r="J63" s="32">
        <f>VLOOKUP(I63,Criterios!$B$7:$C$9,2,FALSE)</f>
        <v>0</v>
      </c>
      <c r="K63" s="11"/>
      <c r="L63" s="11"/>
      <c r="M63" s="11"/>
      <c r="N63" s="35">
        <f>+H63+J63</f>
        <v>0</v>
      </c>
      <c r="O63" s="35">
        <f>IF(N63&gt;1%,(O62-(O62*N63)),N63)</f>
        <v>0</v>
      </c>
      <c r="P63" s="49">
        <f t="shared" ref="P63" si="32">IF(O64&gt;1%,O64,O63)</f>
        <v>0</v>
      </c>
      <c r="Q63" s="69"/>
      <c r="R63" s="70"/>
      <c r="S63" s="28"/>
    </row>
    <row r="64" spans="1:20" s="22" customFormat="1" ht="15" x14ac:dyDescent="0.25">
      <c r="B64" s="56"/>
      <c r="C64" s="59"/>
      <c r="D64" s="62" t="e">
        <f>VLOOKUP(C64,Criterios!$A$20:$B$24,2,FALSE)</f>
        <v>#N/A</v>
      </c>
      <c r="E64" s="53"/>
      <c r="F64" s="42" t="s">
        <v>44</v>
      </c>
      <c r="G64" s="11" t="s">
        <v>57</v>
      </c>
      <c r="H64" s="32">
        <f>VLOOKUP(G64,Criterios!$B$3:$C$6,2,FALSE)</f>
        <v>0</v>
      </c>
      <c r="I64" s="11" t="s">
        <v>57</v>
      </c>
      <c r="J64" s="32">
        <f>VLOOKUP(I64,Criterios!$B$7:$C$9,2,FALSE)</f>
        <v>0</v>
      </c>
      <c r="K64" s="11"/>
      <c r="L64" s="11"/>
      <c r="M64" s="11"/>
      <c r="N64" s="35">
        <f t="shared" ref="N64" si="33">+H64+J64</f>
        <v>0</v>
      </c>
      <c r="O64" s="35">
        <f>IF(N64&gt;1%,(O63-(O63*N64)),N64)</f>
        <v>0</v>
      </c>
      <c r="P64" s="50"/>
      <c r="Q64" s="69"/>
      <c r="R64" s="70"/>
      <c r="S64" s="28"/>
    </row>
    <row r="65" spans="1:19" s="24" customFormat="1" ht="140.25" x14ac:dyDescent="0.25">
      <c r="B65" s="54" t="s">
        <v>68</v>
      </c>
      <c r="C65" s="57" t="s">
        <v>54</v>
      </c>
      <c r="D65" s="60">
        <f>VLOOKUP(C65,Criterios!$A$20:$B$24,2,FALSE)</f>
        <v>0.8</v>
      </c>
      <c r="E65" s="51" t="s">
        <v>76</v>
      </c>
      <c r="F65" s="45" t="s">
        <v>87</v>
      </c>
      <c r="G65" s="11" t="s">
        <v>20</v>
      </c>
      <c r="H65" s="32">
        <f>VLOOKUP(G65,Criterios!$B$3:$C$6,2,FALSE)</f>
        <v>0.25</v>
      </c>
      <c r="I65" s="11" t="s">
        <v>24</v>
      </c>
      <c r="J65" s="32">
        <f>VLOOKUP(I65,Criterios!$B$7:$C$9,2,FALSE)</f>
        <v>0.15</v>
      </c>
      <c r="K65" s="11" t="s">
        <v>30</v>
      </c>
      <c r="L65" s="11" t="s">
        <v>32</v>
      </c>
      <c r="M65" s="11" t="s">
        <v>35</v>
      </c>
      <c r="N65" s="35">
        <f>+H65+J65</f>
        <v>0.4</v>
      </c>
      <c r="O65" s="35">
        <f>(D65-(D65*N65))</f>
        <v>0.48</v>
      </c>
      <c r="P65" s="49" cm="1">
        <f t="array" ref="P65">IF(O67&gt;1%,O67,O65:O66)</f>
        <v>0.48</v>
      </c>
      <c r="Q65" s="96">
        <f>IF(P68&gt;1%,P67,P65)</f>
        <v>0.48</v>
      </c>
      <c r="R65" s="60" t="str">
        <f>IF(Q65&lt;=20%,[1]Criterios!$A$20,IF(Q65&lt;=40%,[1]Criterios!$A$21,IF(Q65&lt;=60%,[1]Criterios!$A$22,IF(Q65&lt;=80,[1]Criterios!$A$23,[1]Criterios!$A$24))))</f>
        <v>Media</v>
      </c>
      <c r="S65" s="38" t="s">
        <v>97</v>
      </c>
    </row>
    <row r="66" spans="1:19" s="24" customFormat="1" ht="127.5" x14ac:dyDescent="0.25">
      <c r="B66" s="55"/>
      <c r="C66" s="58"/>
      <c r="D66" s="61"/>
      <c r="E66" s="94"/>
      <c r="F66" s="47" t="s">
        <v>88</v>
      </c>
      <c r="G66" s="11" t="s">
        <v>20</v>
      </c>
      <c r="H66" s="32">
        <f>VLOOKUP(G66,Criterios!$B$3:$C$6,2,FALSE)</f>
        <v>0.25</v>
      </c>
      <c r="I66" s="11" t="s">
        <v>24</v>
      </c>
      <c r="J66" s="32">
        <f>VLOOKUP(I66,Criterios!$B$7:$C$9,2,FALSE)</f>
        <v>0.15</v>
      </c>
      <c r="K66" s="11" t="s">
        <v>30</v>
      </c>
      <c r="L66" s="11" t="s">
        <v>32</v>
      </c>
      <c r="M66" s="11" t="s">
        <v>35</v>
      </c>
      <c r="N66" s="35">
        <f>+H66+J66</f>
        <v>0.4</v>
      </c>
      <c r="O66" s="35">
        <f>(D65-(D65*N66))</f>
        <v>0.48</v>
      </c>
      <c r="P66" s="95"/>
      <c r="Q66" s="97"/>
      <c r="R66" s="61"/>
      <c r="S66" s="38" t="s">
        <v>97</v>
      </c>
    </row>
    <row r="67" spans="1:19" s="24" customFormat="1" ht="127.5" x14ac:dyDescent="0.25">
      <c r="B67" s="55"/>
      <c r="C67" s="58"/>
      <c r="D67" s="61" t="e">
        <f>VLOOKUP(C67,Criterios!$A$20:$B$24,2,FALSE)</f>
        <v>#N/A</v>
      </c>
      <c r="E67" s="52"/>
      <c r="F67" s="46" t="s">
        <v>81</v>
      </c>
      <c r="G67" s="11" t="s">
        <v>20</v>
      </c>
      <c r="H67" s="32">
        <f>VLOOKUP(G67,Criterios!$B$3:$C$6,2,FALSE)</f>
        <v>0.25</v>
      </c>
      <c r="I67" s="11" t="s">
        <v>24</v>
      </c>
      <c r="J67" s="32">
        <f>VLOOKUP(I67,Criterios!$B$7:$C$9,2,FALSE)</f>
        <v>0.15</v>
      </c>
      <c r="K67" s="11" t="s">
        <v>30</v>
      </c>
      <c r="L67" s="11" t="s">
        <v>32</v>
      </c>
      <c r="M67" s="11" t="s">
        <v>35</v>
      </c>
      <c r="N67" s="35">
        <f t="shared" ref="N67" si="34">+H67+J67</f>
        <v>0.4</v>
      </c>
      <c r="O67" s="35">
        <f>(D65-(D65*N67))</f>
        <v>0.48</v>
      </c>
      <c r="P67" s="50"/>
      <c r="Q67" s="97"/>
      <c r="R67" s="61"/>
      <c r="S67" s="38" t="s">
        <v>97</v>
      </c>
    </row>
    <row r="68" spans="1:19" s="24" customFormat="1" ht="15" x14ac:dyDescent="0.25">
      <c r="B68" s="55"/>
      <c r="C68" s="58"/>
      <c r="D68" s="61" t="e">
        <f>VLOOKUP(C68,Criterios!$A$20:$B$24,2,FALSE)</f>
        <v>#N/A</v>
      </c>
      <c r="E68" s="52" t="s">
        <v>62</v>
      </c>
      <c r="F68" s="43" t="s">
        <v>43</v>
      </c>
      <c r="G68" s="11" t="s">
        <v>57</v>
      </c>
      <c r="H68" s="32">
        <f>VLOOKUP(G68,Criterios!$B$3:$C$6,2,FALSE)</f>
        <v>0</v>
      </c>
      <c r="I68" s="11" t="s">
        <v>57</v>
      </c>
      <c r="J68" s="32">
        <f>VLOOKUP(I68,Criterios!$B$7:$C$9,2,FALSE)</f>
        <v>0</v>
      </c>
      <c r="K68" s="11"/>
      <c r="L68" s="11"/>
      <c r="M68" s="11"/>
      <c r="N68" s="35">
        <f>+H68+J68</f>
        <v>0</v>
      </c>
      <c r="O68" s="35">
        <f>IF(N68&gt;1%,(O67-(O67*N68)),N68)</f>
        <v>0</v>
      </c>
      <c r="P68" s="49">
        <f t="shared" ref="P68" si="35">IF(O69&gt;1%,O69,O68)</f>
        <v>0</v>
      </c>
      <c r="Q68" s="97"/>
      <c r="R68" s="61"/>
      <c r="S68" s="29"/>
    </row>
    <row r="69" spans="1:19" x14ac:dyDescent="0.2">
      <c r="B69" s="56"/>
      <c r="C69" s="59"/>
      <c r="D69" s="62" t="e">
        <f>VLOOKUP(C69,Criterios!$A$20:$B$24,2,FALSE)</f>
        <v>#N/A</v>
      </c>
      <c r="E69" s="53"/>
      <c r="F69" s="42" t="s">
        <v>44</v>
      </c>
      <c r="G69" s="11" t="s">
        <v>57</v>
      </c>
      <c r="H69" s="32">
        <f>VLOOKUP(G69,Criterios!$B$3:$C$6,2,FALSE)</f>
        <v>0</v>
      </c>
      <c r="I69" s="11" t="s">
        <v>57</v>
      </c>
      <c r="J69" s="32">
        <f>VLOOKUP(I69,Criterios!$B$7:$C$9,2,FALSE)</f>
        <v>0</v>
      </c>
      <c r="K69" s="11"/>
      <c r="L69" s="11"/>
      <c r="M69" s="11"/>
      <c r="N69" s="35">
        <f t="shared" ref="N69" si="36">+H69+J69</f>
        <v>0</v>
      </c>
      <c r="O69" s="35">
        <f>IF(N69&gt;1%,(O68-(O68*N69)),N69)</f>
        <v>0</v>
      </c>
      <c r="P69" s="50"/>
      <c r="Q69" s="98"/>
      <c r="R69" s="62"/>
      <c r="S69" s="30"/>
    </row>
    <row r="70" spans="1:19" ht="140.25" x14ac:dyDescent="0.2">
      <c r="A70" s="26"/>
      <c r="B70" s="54" t="s">
        <v>69</v>
      </c>
      <c r="C70" s="57" t="s">
        <v>53</v>
      </c>
      <c r="D70" s="60">
        <f>VLOOKUP(C70,Criterios!$A$20:$B$24,2,FALSE)</f>
        <v>0.6</v>
      </c>
      <c r="E70" s="51" t="s">
        <v>77</v>
      </c>
      <c r="F70" s="45" t="s">
        <v>89</v>
      </c>
      <c r="G70" s="11" t="s">
        <v>20</v>
      </c>
      <c r="H70" s="32">
        <f>VLOOKUP(G70,Criterios!$B$3:$C$6,2,FALSE)</f>
        <v>0.25</v>
      </c>
      <c r="I70" s="11" t="s">
        <v>24</v>
      </c>
      <c r="J70" s="32">
        <f>VLOOKUP(I70,Criterios!$B$7:$C$9,2,FALSE)</f>
        <v>0.15</v>
      </c>
      <c r="K70" s="11" t="s">
        <v>30</v>
      </c>
      <c r="L70" s="11" t="s">
        <v>32</v>
      </c>
      <c r="M70" s="11" t="s">
        <v>35</v>
      </c>
      <c r="N70" s="35">
        <f>+H70+J70</f>
        <v>0.4</v>
      </c>
      <c r="O70" s="35">
        <f>(D70-(D70*N70))</f>
        <v>0.36</v>
      </c>
      <c r="P70" s="49" cm="1">
        <f t="array" ref="P70">IF(O72&gt;1%,O72,O70:O71)</f>
        <v>0.36</v>
      </c>
      <c r="Q70" s="96">
        <f>IF(P73&gt;1%,P72,P70)</f>
        <v>0.36</v>
      </c>
      <c r="R70" s="60" t="str">
        <f>IF(Q70&lt;=20%,[1]Criterios!$A$20,IF(Q70&lt;=40%,[1]Criterios!$A$21,IF(Q70&lt;=60%,[1]Criterios!$A$22,IF(Q70&lt;=80,[1]Criterios!$A$23,[1]Criterios!$A$24))))</f>
        <v>Baja</v>
      </c>
      <c r="S70" s="38" t="s">
        <v>97</v>
      </c>
    </row>
    <row r="71" spans="1:19" ht="127.5" x14ac:dyDescent="0.2">
      <c r="A71" s="26"/>
      <c r="B71" s="55"/>
      <c r="C71" s="58"/>
      <c r="D71" s="61"/>
      <c r="E71" s="94"/>
      <c r="F71" s="47" t="s">
        <v>82</v>
      </c>
      <c r="G71" s="11" t="s">
        <v>20</v>
      </c>
      <c r="H71" s="32">
        <f>VLOOKUP(G71,Criterios!$B$3:$C$6,2,FALSE)</f>
        <v>0.25</v>
      </c>
      <c r="I71" s="11" t="s">
        <v>24</v>
      </c>
      <c r="J71" s="32">
        <f>VLOOKUP(I71,Criterios!$B$7:$C$9,2,FALSE)</f>
        <v>0.15</v>
      </c>
      <c r="K71" s="11" t="s">
        <v>30</v>
      </c>
      <c r="L71" s="11" t="s">
        <v>32</v>
      </c>
      <c r="M71" s="11" t="s">
        <v>35</v>
      </c>
      <c r="N71" s="35">
        <f>+H71+J71</f>
        <v>0.4</v>
      </c>
      <c r="O71" s="35">
        <f>(D70-(D70*N71))</f>
        <v>0.36</v>
      </c>
      <c r="P71" s="95"/>
      <c r="Q71" s="97"/>
      <c r="R71" s="61"/>
      <c r="S71" s="38" t="s">
        <v>97</v>
      </c>
    </row>
    <row r="72" spans="1:19" ht="127.5" x14ac:dyDescent="0.2">
      <c r="A72" s="26"/>
      <c r="B72" s="55"/>
      <c r="C72" s="58"/>
      <c r="D72" s="61" t="e">
        <f>VLOOKUP(C72,Criterios!$A$20:$B$24,2,FALSE)</f>
        <v>#N/A</v>
      </c>
      <c r="E72" s="52"/>
      <c r="F72" s="46" t="s">
        <v>90</v>
      </c>
      <c r="G72" s="11" t="s">
        <v>20</v>
      </c>
      <c r="H72" s="32">
        <f>VLOOKUP(G72,Criterios!$B$3:$C$6,2,FALSE)</f>
        <v>0.25</v>
      </c>
      <c r="I72" s="11" t="s">
        <v>24</v>
      </c>
      <c r="J72" s="32">
        <f>VLOOKUP(I72,Criterios!$B$7:$C$9,2,FALSE)</f>
        <v>0.15</v>
      </c>
      <c r="K72" s="11" t="s">
        <v>30</v>
      </c>
      <c r="L72" s="11" t="s">
        <v>32</v>
      </c>
      <c r="M72" s="11" t="s">
        <v>35</v>
      </c>
      <c r="N72" s="35">
        <f t="shared" ref="N72" si="37">+H72+J72</f>
        <v>0.4</v>
      </c>
      <c r="O72" s="35">
        <f>(D70-(D70*N72))</f>
        <v>0.36</v>
      </c>
      <c r="P72" s="50"/>
      <c r="Q72" s="97"/>
      <c r="R72" s="61"/>
      <c r="S72" s="38" t="s">
        <v>97</v>
      </c>
    </row>
    <row r="73" spans="1:19" ht="14.25" x14ac:dyDescent="0.2">
      <c r="A73" s="26"/>
      <c r="B73" s="55"/>
      <c r="C73" s="58"/>
      <c r="D73" s="61" t="e">
        <f>VLOOKUP(C73,Criterios!$A$20:$B$24,2,FALSE)</f>
        <v>#N/A</v>
      </c>
      <c r="E73" s="52" t="s">
        <v>62</v>
      </c>
      <c r="F73" s="43" t="s">
        <v>43</v>
      </c>
      <c r="G73" s="11" t="s">
        <v>57</v>
      </c>
      <c r="H73" s="32">
        <f>VLOOKUP(G73,Criterios!$B$3:$C$6,2,FALSE)</f>
        <v>0</v>
      </c>
      <c r="I73" s="11" t="s">
        <v>57</v>
      </c>
      <c r="J73" s="32">
        <f>VLOOKUP(I73,Criterios!$B$7:$C$9,2,FALSE)</f>
        <v>0</v>
      </c>
      <c r="K73" s="11"/>
      <c r="L73" s="11"/>
      <c r="M73" s="11"/>
      <c r="N73" s="35">
        <f>+H73+J73</f>
        <v>0</v>
      </c>
      <c r="O73" s="35">
        <f>IF(N73&gt;1%,(O72-(O72*N73)),N73)</f>
        <v>0</v>
      </c>
      <c r="P73" s="49">
        <f t="shared" ref="P73" si="38">IF(O74&gt;1%,O74,O73)</f>
        <v>0</v>
      </c>
      <c r="Q73" s="97"/>
      <c r="R73" s="61"/>
      <c r="S73" s="30"/>
    </row>
    <row r="74" spans="1:19" ht="14.25" x14ac:dyDescent="0.2">
      <c r="A74" s="26"/>
      <c r="B74" s="56"/>
      <c r="C74" s="59"/>
      <c r="D74" s="62" t="e">
        <f>VLOOKUP(C74,Criterios!$A$20:$B$24,2,FALSE)</f>
        <v>#N/A</v>
      </c>
      <c r="E74" s="53"/>
      <c r="F74" s="42" t="s">
        <v>44</v>
      </c>
      <c r="G74" s="11" t="s">
        <v>57</v>
      </c>
      <c r="H74" s="32">
        <f>VLOOKUP(G74,Criterios!$B$3:$C$6,2,FALSE)</f>
        <v>0</v>
      </c>
      <c r="I74" s="11" t="s">
        <v>57</v>
      </c>
      <c r="J74" s="32">
        <f>VLOOKUP(I74,Criterios!$B$7:$C$9,2,FALSE)</f>
        <v>0</v>
      </c>
      <c r="K74" s="11"/>
      <c r="L74" s="11"/>
      <c r="M74" s="11"/>
      <c r="N74" s="35">
        <f t="shared" ref="N74" si="39">+H74+J74</f>
        <v>0</v>
      </c>
      <c r="O74" s="35">
        <f>IF(N74&gt;1%,(O73-(O73*N74)),N74)</f>
        <v>0</v>
      </c>
      <c r="P74" s="50"/>
      <c r="Q74" s="98"/>
      <c r="R74" s="62"/>
      <c r="S74" s="30"/>
    </row>
    <row r="75" spans="1:19" s="26" customFormat="1" ht="127.5" x14ac:dyDescent="0.25">
      <c r="B75" s="54" t="s">
        <v>73</v>
      </c>
      <c r="C75" s="57" t="s">
        <v>54</v>
      </c>
      <c r="D75" s="60">
        <f>VLOOKUP(C75,Criterios!$A$20:$B$24,2,FALSE)</f>
        <v>0.8</v>
      </c>
      <c r="E75" s="51" t="s">
        <v>78</v>
      </c>
      <c r="F75" s="45" t="s">
        <v>91</v>
      </c>
      <c r="G75" s="11" t="s">
        <v>20</v>
      </c>
      <c r="H75" s="32">
        <f>VLOOKUP(G75,Criterios!$B$3:$C$6,2,FALSE)</f>
        <v>0.25</v>
      </c>
      <c r="I75" s="11" t="s">
        <v>24</v>
      </c>
      <c r="J75" s="32">
        <f>VLOOKUP(I75,Criterios!$B$7:$C$9,2,FALSE)</f>
        <v>0.15</v>
      </c>
      <c r="K75" s="11" t="s">
        <v>30</v>
      </c>
      <c r="L75" s="11" t="s">
        <v>32</v>
      </c>
      <c r="M75" s="11" t="s">
        <v>35</v>
      </c>
      <c r="N75" s="35">
        <f>+H75+J75</f>
        <v>0.4</v>
      </c>
      <c r="O75" s="35">
        <f>(D75-(D75*N75))</f>
        <v>0.48</v>
      </c>
      <c r="P75" s="49">
        <f t="shared" ref="P75" si="40">IF(O76&gt;1%,O76,O75)</f>
        <v>0.48</v>
      </c>
      <c r="Q75" s="69">
        <f>IF(P77&gt;1%,P77,P75)</f>
        <v>0.48</v>
      </c>
      <c r="R75" s="70" t="str">
        <f>IF(Q75&lt;=20%,[1]Criterios!$A$20,IF(Q75&lt;=40%,[1]Criterios!$A$21,IF(Q75&lt;=60%,[1]Criterios!$A$22,IF(Q75&lt;=80,[1]Criterios!$A$23,[1]Criterios!$A$24))))</f>
        <v>Media</v>
      </c>
      <c r="S75" s="38" t="s">
        <v>97</v>
      </c>
    </row>
    <row r="76" spans="1:19" s="22" customFormat="1" ht="114.75" x14ac:dyDescent="0.25">
      <c r="B76" s="55"/>
      <c r="C76" s="58"/>
      <c r="D76" s="61" t="e">
        <f>VLOOKUP(C76,Criterios!$A$20:$B$24,2,FALSE)</f>
        <v>#N/A</v>
      </c>
      <c r="E76" s="52"/>
      <c r="F76" s="46" t="s">
        <v>92</v>
      </c>
      <c r="G76" s="11" t="s">
        <v>20</v>
      </c>
      <c r="H76" s="32">
        <f>VLOOKUP(G76,Criterios!$B$3:$C$6,2,FALSE)</f>
        <v>0.25</v>
      </c>
      <c r="I76" s="11" t="s">
        <v>24</v>
      </c>
      <c r="J76" s="32">
        <f>VLOOKUP(I76,Criterios!$B$7:$C$9,2,FALSE)</f>
        <v>0.15</v>
      </c>
      <c r="K76" s="11" t="s">
        <v>30</v>
      </c>
      <c r="L76" s="11" t="s">
        <v>32</v>
      </c>
      <c r="M76" s="11" t="s">
        <v>35</v>
      </c>
      <c r="N76" s="35">
        <f t="shared" ref="N76" si="41">+H76+J76</f>
        <v>0.4</v>
      </c>
      <c r="O76" s="35">
        <f>(D75-(D75*N76))</f>
        <v>0.48</v>
      </c>
      <c r="P76" s="50"/>
      <c r="Q76" s="69"/>
      <c r="R76" s="70"/>
      <c r="S76" s="38" t="s">
        <v>97</v>
      </c>
    </row>
    <row r="77" spans="1:19" s="22" customFormat="1" ht="15" x14ac:dyDescent="0.25">
      <c r="B77" s="55"/>
      <c r="C77" s="58"/>
      <c r="D77" s="61" t="e">
        <f>VLOOKUP(C77,Criterios!$A$20:$B$24,2,FALSE)</f>
        <v>#N/A</v>
      </c>
      <c r="E77" s="52" t="s">
        <v>62</v>
      </c>
      <c r="F77" s="43" t="s">
        <v>43</v>
      </c>
      <c r="G77" s="11" t="s">
        <v>57</v>
      </c>
      <c r="H77" s="32">
        <f>VLOOKUP(G77,Criterios!$B$3:$C$6,2,FALSE)</f>
        <v>0</v>
      </c>
      <c r="I77" s="11" t="s">
        <v>57</v>
      </c>
      <c r="J77" s="32">
        <f>VLOOKUP(I77,Criterios!$B$7:$C$9,2,FALSE)</f>
        <v>0</v>
      </c>
      <c r="K77" s="11"/>
      <c r="L77" s="11"/>
      <c r="M77" s="11"/>
      <c r="N77" s="35">
        <f>+H77+J77</f>
        <v>0</v>
      </c>
      <c r="O77" s="35">
        <f>IF(N77&gt;1%,(O76-(O76*N77)),N77)</f>
        <v>0</v>
      </c>
      <c r="P77" s="49">
        <f t="shared" ref="P77" si="42">IF(O78&gt;1%,O78,O77)</f>
        <v>0</v>
      </c>
      <c r="Q77" s="69"/>
      <c r="R77" s="70"/>
      <c r="S77" s="28"/>
    </row>
    <row r="78" spans="1:19" s="22" customFormat="1" ht="15" x14ac:dyDescent="0.25">
      <c r="B78" s="56"/>
      <c r="C78" s="59"/>
      <c r="D78" s="62" t="e">
        <f>VLOOKUP(C78,Criterios!$A$20:$B$24,2,FALSE)</f>
        <v>#N/A</v>
      </c>
      <c r="E78" s="53"/>
      <c r="F78" s="42" t="s">
        <v>44</v>
      </c>
      <c r="G78" s="11" t="s">
        <v>57</v>
      </c>
      <c r="H78" s="32">
        <f>VLOOKUP(G78,Criterios!$B$3:$C$6,2,FALSE)</f>
        <v>0</v>
      </c>
      <c r="I78" s="11" t="s">
        <v>57</v>
      </c>
      <c r="J78" s="32">
        <f>VLOOKUP(I78,Criterios!$B$7:$C$9,2,FALSE)</f>
        <v>0</v>
      </c>
      <c r="K78" s="11"/>
      <c r="L78" s="11"/>
      <c r="M78" s="11"/>
      <c r="N78" s="35">
        <f t="shared" ref="N78" si="43">+H78+J78</f>
        <v>0</v>
      </c>
      <c r="O78" s="35">
        <f>IF(N78&gt;1%,(O77-(O77*N78)),N78)</f>
        <v>0</v>
      </c>
      <c r="P78" s="50"/>
      <c r="Q78" s="69"/>
      <c r="R78" s="70"/>
      <c r="S78" s="28"/>
    </row>
    <row r="79" spans="1:19" s="24" customFormat="1" ht="127.5" x14ac:dyDescent="0.25">
      <c r="B79" s="54" t="s">
        <v>70</v>
      </c>
      <c r="C79" s="57" t="s">
        <v>54</v>
      </c>
      <c r="D79" s="60">
        <f>VLOOKUP(C79,Criterios!$A$20:$B$24,2,FALSE)</f>
        <v>0.8</v>
      </c>
      <c r="E79" s="51" t="s">
        <v>79</v>
      </c>
      <c r="F79" s="45" t="s">
        <v>95</v>
      </c>
      <c r="G79" s="11" t="s">
        <v>20</v>
      </c>
      <c r="H79" s="32">
        <f>VLOOKUP(G79,Criterios!$B$3:$C$6,2,FALSE)</f>
        <v>0.25</v>
      </c>
      <c r="I79" s="11" t="s">
        <v>24</v>
      </c>
      <c r="J79" s="32">
        <f>VLOOKUP(I79,Criterios!$B$7:$C$9,2,FALSE)</f>
        <v>0.15</v>
      </c>
      <c r="K79" s="11" t="s">
        <v>30</v>
      </c>
      <c r="L79" s="11" t="s">
        <v>32</v>
      </c>
      <c r="M79" s="11" t="s">
        <v>35</v>
      </c>
      <c r="N79" s="35">
        <f>+H79+J79</f>
        <v>0.4</v>
      </c>
      <c r="O79" s="35">
        <f>(D79-(D79*N79))</f>
        <v>0.48</v>
      </c>
      <c r="P79" s="49">
        <f t="shared" ref="P79" si="44">IF(O80&gt;1%,O80,O79)</f>
        <v>0.48</v>
      </c>
      <c r="Q79" s="69">
        <f>IF(P81&gt;1%,P81,P79)</f>
        <v>0.48</v>
      </c>
      <c r="R79" s="70" t="str">
        <f>IF(Q79&lt;=20%,[1]Criterios!$A$20,IF(Q79&lt;=40%,[1]Criterios!$A$21,IF(Q79&lt;=60%,[1]Criterios!$A$22,IF(Q79&lt;=80,[1]Criterios!$A$23,[1]Criterios!$A$24))))</f>
        <v>Media</v>
      </c>
      <c r="S79" s="38" t="s">
        <v>97</v>
      </c>
    </row>
    <row r="80" spans="1:19" s="24" customFormat="1" ht="135" customHeight="1" x14ac:dyDescent="0.25">
      <c r="B80" s="55"/>
      <c r="C80" s="58"/>
      <c r="D80" s="61" t="e">
        <f>VLOOKUP(C80,Criterios!$A$20:$B$24,2,FALSE)</f>
        <v>#N/A</v>
      </c>
      <c r="E80" s="52"/>
      <c r="F80" s="46" t="s">
        <v>93</v>
      </c>
      <c r="G80" s="11" t="s">
        <v>20</v>
      </c>
      <c r="H80" s="32">
        <f>VLOOKUP(G80,Criterios!$B$3:$C$6,2,FALSE)</f>
        <v>0.25</v>
      </c>
      <c r="I80" s="11" t="s">
        <v>24</v>
      </c>
      <c r="J80" s="32">
        <f>VLOOKUP(I80,Criterios!$B$7:$C$9,2,FALSE)</f>
        <v>0.15</v>
      </c>
      <c r="K80" s="11" t="s">
        <v>30</v>
      </c>
      <c r="L80" s="11" t="s">
        <v>32</v>
      </c>
      <c r="M80" s="11" t="s">
        <v>35</v>
      </c>
      <c r="N80" s="35">
        <f t="shared" ref="N80" si="45">+H80+J80</f>
        <v>0.4</v>
      </c>
      <c r="O80" s="35">
        <f>(D79-(D79*N80))</f>
        <v>0.48</v>
      </c>
      <c r="P80" s="50"/>
      <c r="Q80" s="69"/>
      <c r="R80" s="70"/>
      <c r="S80" s="38" t="s">
        <v>97</v>
      </c>
    </row>
    <row r="81" spans="1:20" s="24" customFormat="1" ht="15" x14ac:dyDescent="0.25">
      <c r="B81" s="55"/>
      <c r="C81" s="58"/>
      <c r="D81" s="61" t="e">
        <f>VLOOKUP(C81,Criterios!$A$20:$B$24,2,FALSE)</f>
        <v>#N/A</v>
      </c>
      <c r="E81" s="52" t="s">
        <v>62</v>
      </c>
      <c r="F81" s="43" t="s">
        <v>43</v>
      </c>
      <c r="G81" s="11" t="s">
        <v>57</v>
      </c>
      <c r="H81" s="32">
        <f>VLOOKUP(G81,Criterios!$B$3:$C$6,2,FALSE)</f>
        <v>0</v>
      </c>
      <c r="I81" s="11" t="s">
        <v>57</v>
      </c>
      <c r="J81" s="32">
        <f>VLOOKUP(I81,Criterios!$B$7:$C$9,2,FALSE)</f>
        <v>0</v>
      </c>
      <c r="K81" s="11"/>
      <c r="L81" s="11"/>
      <c r="M81" s="11"/>
      <c r="N81" s="35">
        <f>+H81+J81</f>
        <v>0</v>
      </c>
      <c r="O81" s="35">
        <f>IF(N81&gt;1%,(O80-(O80*N81)),N81)</f>
        <v>0</v>
      </c>
      <c r="P81" s="49">
        <f t="shared" ref="P81" si="46">IF(O82&gt;1%,O82,O81)</f>
        <v>0</v>
      </c>
      <c r="Q81" s="69"/>
      <c r="R81" s="70"/>
      <c r="S81" s="29"/>
    </row>
    <row r="82" spans="1:20" x14ac:dyDescent="0.2">
      <c r="B82" s="56"/>
      <c r="C82" s="59"/>
      <c r="D82" s="62" t="e">
        <f>VLOOKUP(C82,Criterios!$A$20:$B$24,2,FALSE)</f>
        <v>#N/A</v>
      </c>
      <c r="E82" s="53"/>
      <c r="F82" s="42" t="s">
        <v>44</v>
      </c>
      <c r="G82" s="11" t="s">
        <v>57</v>
      </c>
      <c r="H82" s="32">
        <f>VLOOKUP(G82,Criterios!$B$3:$C$6,2,FALSE)</f>
        <v>0</v>
      </c>
      <c r="I82" s="11" t="s">
        <v>57</v>
      </c>
      <c r="J82" s="32">
        <f>VLOOKUP(I82,Criterios!$B$7:$C$9,2,FALSE)</f>
        <v>0</v>
      </c>
      <c r="K82" s="11"/>
      <c r="L82" s="11"/>
      <c r="M82" s="11"/>
      <c r="N82" s="35">
        <f t="shared" ref="N82" si="47">+H82+J82</f>
        <v>0</v>
      </c>
      <c r="O82" s="35">
        <f>IF(N82&gt;1%,(O81-(O81*N82)),N82)</f>
        <v>0</v>
      </c>
      <c r="P82" s="50"/>
      <c r="Q82" s="69"/>
      <c r="R82" s="70"/>
      <c r="S82" s="30"/>
    </row>
    <row r="83" spans="1:20" ht="125.25" customHeight="1" x14ac:dyDescent="0.2">
      <c r="A83" s="26"/>
      <c r="B83" s="54" t="s">
        <v>74</v>
      </c>
      <c r="C83" s="57" t="s">
        <v>51</v>
      </c>
      <c r="D83" s="60">
        <f>VLOOKUP(C83,Criterios!$A$20:$B$24,2,FALSE)</f>
        <v>0.2</v>
      </c>
      <c r="E83" s="51" t="s">
        <v>80</v>
      </c>
      <c r="F83" s="45" t="s">
        <v>94</v>
      </c>
      <c r="G83" s="11" t="s">
        <v>20</v>
      </c>
      <c r="H83" s="32">
        <f>VLOOKUP(G83,Criterios!$B$3:$C$6,2,FALSE)</f>
        <v>0.25</v>
      </c>
      <c r="I83" s="11" t="s">
        <v>24</v>
      </c>
      <c r="J83" s="32">
        <f>VLOOKUP(I83,Criterios!$B$7:$C$9,2,FALSE)</f>
        <v>0.15</v>
      </c>
      <c r="K83" s="11" t="s">
        <v>30</v>
      </c>
      <c r="L83" s="11" t="s">
        <v>32</v>
      </c>
      <c r="M83" s="11" t="s">
        <v>35</v>
      </c>
      <c r="N83" s="35">
        <f>+H83+J83</f>
        <v>0.4</v>
      </c>
      <c r="O83" s="35">
        <f>(D83-(D83*N83))</f>
        <v>0.12</v>
      </c>
      <c r="P83" s="49">
        <f t="shared" ref="P83" si="48">IF(O84&gt;1%,O84,O83)</f>
        <v>0.12</v>
      </c>
      <c r="Q83" s="63">
        <f>IF(P85&gt;1%,P85,P83)</f>
        <v>0.12</v>
      </c>
      <c r="R83" s="66" t="str">
        <f>IF(Q83&lt;=20%,Criterios!$A$20,IF(Q83&lt;=40%,Criterios!$A$21,IF(Q83&lt;=60%,Criterios!$A$22,IF(Q83&lt;=80,Criterios!$A$23,Criterios!$A$24))))</f>
        <v>Muy baja</v>
      </c>
      <c r="S83" s="38" t="s">
        <v>97</v>
      </c>
    </row>
    <row r="84" spans="1:20" ht="14.25" x14ac:dyDescent="0.2">
      <c r="A84" s="26"/>
      <c r="B84" s="55"/>
      <c r="C84" s="58"/>
      <c r="D84" s="61" t="e">
        <f>VLOOKUP(C84,Criterios!$A$20:$B$24,2,FALSE)</f>
        <v>#N/A</v>
      </c>
      <c r="E84" s="52"/>
      <c r="F84" s="41" t="s">
        <v>44</v>
      </c>
      <c r="G84" s="11" t="s">
        <v>57</v>
      </c>
      <c r="H84" s="32">
        <f>VLOOKUP(G84,Criterios!$B$3:$C$6,2,FALSE)</f>
        <v>0</v>
      </c>
      <c r="I84" s="11" t="s">
        <v>57</v>
      </c>
      <c r="J84" s="32">
        <f>VLOOKUP(I84,Criterios!$B$7:$C$9,2,FALSE)</f>
        <v>0</v>
      </c>
      <c r="K84" s="11"/>
      <c r="L84" s="11"/>
      <c r="M84" s="11"/>
      <c r="N84" s="35">
        <f t="shared" ref="N84" si="49">+H84+J84</f>
        <v>0</v>
      </c>
      <c r="O84" s="35">
        <f>IF(N84&gt;1%,(O83-(O83*N84)),N84)</f>
        <v>0</v>
      </c>
      <c r="P84" s="50"/>
      <c r="Q84" s="64"/>
      <c r="R84" s="67"/>
      <c r="S84" s="30"/>
    </row>
    <row r="85" spans="1:20" ht="14.25" x14ac:dyDescent="0.2">
      <c r="A85" s="26"/>
      <c r="B85" s="55"/>
      <c r="C85" s="58"/>
      <c r="D85" s="61" t="e">
        <f>VLOOKUP(C85,Criterios!$A$20:$B$24,2,FALSE)</f>
        <v>#N/A</v>
      </c>
      <c r="E85" s="52" t="s">
        <v>62</v>
      </c>
      <c r="F85" s="43" t="s">
        <v>43</v>
      </c>
      <c r="G85" s="11" t="s">
        <v>57</v>
      </c>
      <c r="H85" s="32">
        <f>VLOOKUP(G85,Criterios!$B$3:$C$6,2,FALSE)</f>
        <v>0</v>
      </c>
      <c r="I85" s="11" t="s">
        <v>57</v>
      </c>
      <c r="J85" s="32">
        <f>VLOOKUP(I85,Criterios!$B$7:$C$9,2,FALSE)</f>
        <v>0</v>
      </c>
      <c r="K85" s="11"/>
      <c r="L85" s="11"/>
      <c r="M85" s="11"/>
      <c r="N85" s="35">
        <f>+H85+J85</f>
        <v>0</v>
      </c>
      <c r="O85" s="35">
        <f>IF(N85&gt;1%,(O84-(O84*N85)),N85)</f>
        <v>0</v>
      </c>
      <c r="P85" s="49">
        <f t="shared" ref="P85" si="50">IF(O86&gt;1%,O86,O85)</f>
        <v>0</v>
      </c>
      <c r="Q85" s="64"/>
      <c r="R85" s="67"/>
      <c r="S85" s="30"/>
    </row>
    <row r="86" spans="1:20" ht="14.25" x14ac:dyDescent="0.2">
      <c r="A86" s="26"/>
      <c r="B86" s="56"/>
      <c r="C86" s="59"/>
      <c r="D86" s="62" t="e">
        <f>VLOOKUP(C86,Criterios!$A$20:$B$24,2,FALSE)</f>
        <v>#N/A</v>
      </c>
      <c r="E86" s="53"/>
      <c r="F86" s="42" t="s">
        <v>44</v>
      </c>
      <c r="G86" s="11" t="s">
        <v>57</v>
      </c>
      <c r="H86" s="32">
        <f>VLOOKUP(G86,Criterios!$B$3:$C$6,2,FALSE)</f>
        <v>0</v>
      </c>
      <c r="I86" s="11" t="s">
        <v>57</v>
      </c>
      <c r="J86" s="32">
        <f>VLOOKUP(I86,Criterios!$B$7:$C$9,2,FALSE)</f>
        <v>0</v>
      </c>
      <c r="K86" s="11"/>
      <c r="L86" s="11"/>
      <c r="M86" s="11"/>
      <c r="N86" s="35">
        <f t="shared" ref="N86" si="51">+H86+J86</f>
        <v>0</v>
      </c>
      <c r="O86" s="35">
        <f>IF(N86&gt;1%,(O85-(O85*N86)),N86)</f>
        <v>0</v>
      </c>
      <c r="P86" s="50"/>
      <c r="Q86" s="65"/>
      <c r="R86" s="68"/>
      <c r="S86" s="30"/>
    </row>
    <row r="87" spans="1:20" ht="14.25" x14ac:dyDescent="0.2">
      <c r="A87" s="26"/>
      <c r="B87" s="54"/>
      <c r="C87" s="57"/>
      <c r="D87" s="60" t="e">
        <f>VLOOKUP(C87,Criterios!$A$20:$B$24,2,FALSE)</f>
        <v>#N/A</v>
      </c>
      <c r="E87" s="51" t="s">
        <v>61</v>
      </c>
      <c r="F87" s="44" t="s">
        <v>43</v>
      </c>
      <c r="G87" s="11"/>
      <c r="H87" s="32" t="e">
        <f>VLOOKUP(G87,Criterios!$B$3:$C$6,2,FALSE)</f>
        <v>#N/A</v>
      </c>
      <c r="I87" s="11"/>
      <c r="J87" s="32" t="e">
        <f>VLOOKUP(I87,Criterios!$B$7:$C$9,2,FALSE)</f>
        <v>#N/A</v>
      </c>
      <c r="K87" s="11"/>
      <c r="L87" s="11"/>
      <c r="M87" s="11"/>
      <c r="N87" s="35" t="e">
        <f>+H87+J87</f>
        <v>#N/A</v>
      </c>
      <c r="O87" s="35" t="e">
        <f>(D87-(D87*N87))</f>
        <v>#N/A</v>
      </c>
      <c r="P87" s="49" t="e">
        <f t="shared" ref="P87" si="52">IF(O88&gt;1%,O88,O87)</f>
        <v>#N/A</v>
      </c>
      <c r="Q87" s="63" t="e">
        <f>IF(P89&gt;1%,P89,P87)</f>
        <v>#N/A</v>
      </c>
      <c r="R87" s="66" t="e">
        <f>IF(Q87&lt;=20%,Criterios!$A$20,IF(Q87&lt;=40%,Criterios!$A$21,IF(Q87&lt;=60%,Criterios!$A$22,IF(Q87&lt;=80,Criterios!$A$23,Criterios!$A$24))))</f>
        <v>#N/A</v>
      </c>
      <c r="S87" s="30"/>
    </row>
    <row r="88" spans="1:20" ht="15" x14ac:dyDescent="0.2">
      <c r="A88" s="22"/>
      <c r="B88" s="55"/>
      <c r="C88" s="58"/>
      <c r="D88" s="61" t="e">
        <f>VLOOKUP(C88,Criterios!$A$20:$B$24,2,FALSE)</f>
        <v>#N/A</v>
      </c>
      <c r="E88" s="52"/>
      <c r="F88" s="43" t="s">
        <v>44</v>
      </c>
      <c r="G88" s="11"/>
      <c r="H88" s="32" t="e">
        <f>VLOOKUP(G88,Criterios!$B$3:$C$6,2,FALSE)</f>
        <v>#N/A</v>
      </c>
      <c r="I88" s="11"/>
      <c r="J88" s="32" t="e">
        <f>VLOOKUP(I88,Criterios!$B$7:$C$9,2,FALSE)</f>
        <v>#N/A</v>
      </c>
      <c r="K88" s="11"/>
      <c r="L88" s="11"/>
      <c r="M88" s="11"/>
      <c r="N88" s="35" t="e">
        <f t="shared" ref="N88" si="53">+H88+J88</f>
        <v>#N/A</v>
      </c>
      <c r="O88" s="35" t="e">
        <f>(O87-(O87*N88))</f>
        <v>#N/A</v>
      </c>
      <c r="P88" s="50"/>
      <c r="Q88" s="64"/>
      <c r="R88" s="67"/>
      <c r="S88" s="30"/>
    </row>
    <row r="89" spans="1:20" ht="15" x14ac:dyDescent="0.2">
      <c r="A89" s="22"/>
      <c r="B89" s="55"/>
      <c r="C89" s="58"/>
      <c r="D89" s="61" t="e">
        <f>VLOOKUP(C89,Criterios!$A$20:$B$24,2,FALSE)</f>
        <v>#N/A</v>
      </c>
      <c r="E89" s="52" t="s">
        <v>62</v>
      </c>
      <c r="F89" s="43" t="s">
        <v>43</v>
      </c>
      <c r="G89" s="11"/>
      <c r="H89" s="32" t="e">
        <f>VLOOKUP(G89,Criterios!$B$3:$C$6,2,FALSE)</f>
        <v>#N/A</v>
      </c>
      <c r="I89" s="11"/>
      <c r="J89" s="32" t="e">
        <f>VLOOKUP(I89,Criterios!$B$7:$C$9,2,FALSE)</f>
        <v>#N/A</v>
      </c>
      <c r="K89" s="11"/>
      <c r="L89" s="11"/>
      <c r="M89" s="11"/>
      <c r="N89" s="35" t="e">
        <f>+H89+J89</f>
        <v>#N/A</v>
      </c>
      <c r="O89" s="35" t="e">
        <f>IF(N89&gt;1%,(O88-(O88*N89)),N89)</f>
        <v>#N/A</v>
      </c>
      <c r="P89" s="49" t="e">
        <f t="shared" ref="P89" si="54">IF(O90&gt;1%,O90,O89)</f>
        <v>#N/A</v>
      </c>
      <c r="Q89" s="64"/>
      <c r="R89" s="67"/>
      <c r="S89" s="30"/>
    </row>
    <row r="90" spans="1:20" ht="15" x14ac:dyDescent="0.2">
      <c r="A90" s="22"/>
      <c r="B90" s="56"/>
      <c r="C90" s="59"/>
      <c r="D90" s="62" t="e">
        <f>VLOOKUP(C90,Criterios!$A$20:$B$24,2,FALSE)</f>
        <v>#N/A</v>
      </c>
      <c r="E90" s="53"/>
      <c r="F90" s="42" t="s">
        <v>44</v>
      </c>
      <c r="G90" s="12"/>
      <c r="H90" s="33" t="e">
        <f>VLOOKUP(G90,Criterios!$B$3:$C$6,2,FALSE)</f>
        <v>#N/A</v>
      </c>
      <c r="I90" s="12"/>
      <c r="J90" s="33" t="e">
        <f>VLOOKUP(I90,Criterios!$B$7:$C$9,2,FALSE)</f>
        <v>#N/A</v>
      </c>
      <c r="K90" s="12"/>
      <c r="L90" s="12"/>
      <c r="M90" s="12"/>
      <c r="N90" s="36" t="e">
        <f t="shared" ref="N90" si="55">+H90+J90</f>
        <v>#N/A</v>
      </c>
      <c r="O90" s="36" t="e">
        <f>IF(N90&gt;1%,(O89-(O89*N90)),N90)</f>
        <v>#N/A</v>
      </c>
      <c r="P90" s="50"/>
      <c r="Q90" s="65"/>
      <c r="R90" s="68"/>
      <c r="S90" s="30"/>
    </row>
    <row r="91" spans="1:20" x14ac:dyDescent="0.2">
      <c r="B91" s="2"/>
      <c r="C91" s="2"/>
      <c r="D91" s="2"/>
      <c r="E91" s="2"/>
      <c r="F91" s="2"/>
      <c r="I91" s="3"/>
      <c r="J91" s="3"/>
      <c r="K91" s="3"/>
      <c r="L91" s="3"/>
      <c r="M91" s="3"/>
      <c r="N91" s="3"/>
      <c r="O91" s="3"/>
      <c r="P91" s="3"/>
      <c r="Q91" s="5"/>
      <c r="R91" s="3"/>
    </row>
    <row r="92" spans="1:20" ht="5.25" customHeight="1" x14ac:dyDescent="0.2"/>
    <row r="94" spans="1:20" ht="6.75" customHeight="1" x14ac:dyDescent="0.2">
      <c r="A94" s="22"/>
      <c r="B94" s="2"/>
      <c r="C94" s="2"/>
      <c r="D94" s="2"/>
      <c r="E94" s="2"/>
      <c r="F94" s="2"/>
      <c r="I94" s="3"/>
      <c r="J94" s="3"/>
      <c r="K94" s="3"/>
      <c r="L94" s="3"/>
      <c r="M94" s="3"/>
      <c r="N94" s="3"/>
      <c r="O94" s="3"/>
      <c r="P94" s="3"/>
      <c r="Q94" s="3"/>
      <c r="R94" s="3"/>
    </row>
    <row r="95" spans="1:20" ht="16.5" customHeight="1" x14ac:dyDescent="0.2">
      <c r="A95" s="22"/>
      <c r="B95" s="73" t="s">
        <v>11</v>
      </c>
      <c r="C95" s="73"/>
      <c r="D95" s="73"/>
      <c r="E95" s="73"/>
      <c r="F95" s="73"/>
      <c r="G95" s="73"/>
      <c r="H95" s="73"/>
      <c r="I95" s="73"/>
      <c r="J95" s="73"/>
      <c r="K95" s="73"/>
      <c r="L95" s="73"/>
      <c r="M95" s="73"/>
      <c r="N95" s="73"/>
      <c r="O95" s="73"/>
      <c r="P95" s="73"/>
      <c r="Q95" s="73"/>
      <c r="R95" s="73"/>
      <c r="S95" s="73"/>
      <c r="T95" s="73"/>
    </row>
    <row r="96" spans="1:20" ht="15" x14ac:dyDescent="0.2">
      <c r="A96" s="22"/>
      <c r="B96" s="19"/>
      <c r="C96" s="20"/>
      <c r="D96" s="20"/>
      <c r="E96" s="20"/>
      <c r="G96" s="4"/>
      <c r="H96" s="4"/>
      <c r="I96" s="4"/>
      <c r="J96" s="4"/>
      <c r="K96" s="4"/>
    </row>
    <row r="97" spans="1:20" ht="15" customHeight="1" x14ac:dyDescent="0.2">
      <c r="A97" s="22"/>
      <c r="B97" s="4" t="s">
        <v>6</v>
      </c>
      <c r="C97" s="37">
        <v>45119</v>
      </c>
      <c r="D97" s="3"/>
      <c r="E97" s="4" t="s">
        <v>45</v>
      </c>
      <c r="F97" s="86" t="s">
        <v>66</v>
      </c>
      <c r="G97" s="87"/>
      <c r="H97" s="84" t="s">
        <v>64</v>
      </c>
      <c r="I97" s="84"/>
      <c r="J97" s="84"/>
      <c r="K97" s="85"/>
      <c r="L97" s="88" t="s">
        <v>99</v>
      </c>
      <c r="M97" s="88"/>
      <c r="N97" s="88"/>
      <c r="Q97" s="3"/>
      <c r="R97" s="3"/>
    </row>
    <row r="98" spans="1:20" ht="15" x14ac:dyDescent="0.2">
      <c r="A98" s="22"/>
      <c r="B98" s="19"/>
      <c r="C98" s="20"/>
      <c r="D98" s="20"/>
      <c r="E98" s="20"/>
      <c r="G98" s="93"/>
      <c r="H98" s="93"/>
      <c r="I98" s="93"/>
      <c r="J98" s="93"/>
      <c r="K98" s="93"/>
    </row>
    <row r="99" spans="1:20" s="24" customFormat="1" ht="28.5" customHeight="1" x14ac:dyDescent="0.25">
      <c r="B99" s="74" t="s">
        <v>2</v>
      </c>
      <c r="C99" s="74" t="s">
        <v>48</v>
      </c>
      <c r="D99" s="74"/>
      <c r="E99" s="90" t="s">
        <v>9</v>
      </c>
      <c r="F99" s="74" t="s">
        <v>3</v>
      </c>
      <c r="G99" s="75" t="s">
        <v>8</v>
      </c>
      <c r="H99" s="76"/>
      <c r="I99" s="76"/>
      <c r="J99" s="76"/>
      <c r="K99" s="76"/>
      <c r="L99" s="76"/>
      <c r="M99" s="77"/>
      <c r="N99" s="78" t="s">
        <v>59</v>
      </c>
      <c r="O99" s="78"/>
      <c r="P99" s="78"/>
      <c r="Q99" s="78"/>
      <c r="R99" s="103" t="s">
        <v>60</v>
      </c>
      <c r="S99" s="99" t="s">
        <v>13</v>
      </c>
      <c r="T99" s="99" t="s">
        <v>12</v>
      </c>
    </row>
    <row r="100" spans="1:20" s="24" customFormat="1" ht="21.75" customHeight="1" x14ac:dyDescent="0.25">
      <c r="B100" s="74"/>
      <c r="C100" s="74"/>
      <c r="D100" s="74"/>
      <c r="E100" s="91"/>
      <c r="F100" s="74"/>
      <c r="G100" s="79" t="s">
        <v>37</v>
      </c>
      <c r="H100" s="80"/>
      <c r="I100" s="80"/>
      <c r="J100" s="81"/>
      <c r="K100" s="79" t="s">
        <v>40</v>
      </c>
      <c r="L100" s="80"/>
      <c r="M100" s="81"/>
      <c r="N100" s="82" t="s">
        <v>42</v>
      </c>
      <c r="O100" s="82" t="s">
        <v>56</v>
      </c>
      <c r="P100" s="82" t="s">
        <v>46</v>
      </c>
      <c r="Q100" s="104" t="s">
        <v>58</v>
      </c>
      <c r="R100" s="103" t="s">
        <v>10</v>
      </c>
      <c r="S100" s="99"/>
      <c r="T100" s="99"/>
    </row>
    <row r="101" spans="1:20" s="24" customFormat="1" ht="25.5" x14ac:dyDescent="0.25">
      <c r="B101" s="74"/>
      <c r="C101" s="1" t="s">
        <v>49</v>
      </c>
      <c r="D101" s="1" t="s">
        <v>47</v>
      </c>
      <c r="E101" s="92"/>
      <c r="F101" s="74"/>
      <c r="G101" s="1" t="s">
        <v>38</v>
      </c>
      <c r="H101" s="1" t="s">
        <v>41</v>
      </c>
      <c r="I101" s="1" t="s">
        <v>39</v>
      </c>
      <c r="J101" s="1" t="s">
        <v>41</v>
      </c>
      <c r="K101" s="1" t="s">
        <v>28</v>
      </c>
      <c r="L101" s="25" t="s">
        <v>29</v>
      </c>
      <c r="M101" s="1" t="s">
        <v>34</v>
      </c>
      <c r="N101" s="83"/>
      <c r="O101" s="83"/>
      <c r="P101" s="83"/>
      <c r="Q101" s="105"/>
      <c r="R101" s="103"/>
      <c r="S101" s="99"/>
      <c r="T101" s="99"/>
    </row>
    <row r="102" spans="1:20" s="26" customFormat="1" ht="156.75" x14ac:dyDescent="0.25">
      <c r="B102" s="54" t="s">
        <v>67</v>
      </c>
      <c r="C102" s="57" t="s">
        <v>54</v>
      </c>
      <c r="D102" s="60">
        <f>VLOOKUP(C102,Criterios!$A$20:$B$24,2,FALSE)</f>
        <v>0.8</v>
      </c>
      <c r="E102" s="71" t="s">
        <v>96</v>
      </c>
      <c r="F102" s="39" t="s">
        <v>83</v>
      </c>
      <c r="G102" s="10" t="s">
        <v>20</v>
      </c>
      <c r="H102" s="31">
        <f>VLOOKUP(G102,Criterios!$B$3:$C$6,2,FALSE)</f>
        <v>0.25</v>
      </c>
      <c r="I102" s="10" t="s">
        <v>24</v>
      </c>
      <c r="J102" s="31">
        <f>VLOOKUP(I102,Criterios!$B$7:$C$9,2,FALSE)</f>
        <v>0.15</v>
      </c>
      <c r="K102" s="10" t="s">
        <v>30</v>
      </c>
      <c r="L102" s="10" t="s">
        <v>32</v>
      </c>
      <c r="M102" s="10" t="s">
        <v>35</v>
      </c>
      <c r="N102" s="34">
        <f>+H102+J102</f>
        <v>0.4</v>
      </c>
      <c r="O102" s="34">
        <f>(D102-(D102*N102))</f>
        <v>0.48</v>
      </c>
      <c r="P102" s="49">
        <f>IF(O103&gt;1%,O103,O102)</f>
        <v>0.48</v>
      </c>
      <c r="Q102" s="69">
        <f>IF(P104&gt;1%,P104,P102)</f>
        <v>0.48</v>
      </c>
      <c r="R102" s="70" t="str">
        <f>IF(Q102&lt;=20%,[1]Criterios!$A$20,IF(Q102&lt;=40%,[1]Criterios!$A$21,IF(Q102&lt;=60%,[1]Criterios!$A$22,IF(Q102&lt;=80,[1]Criterios!$A$23,[1]Criterios!$A$24))))</f>
        <v>Media</v>
      </c>
      <c r="S102" s="48" t="s">
        <v>100</v>
      </c>
      <c r="T102" s="48" t="s">
        <v>101</v>
      </c>
    </row>
    <row r="103" spans="1:20" s="26" customFormat="1" ht="140.25" customHeight="1" x14ac:dyDescent="0.25">
      <c r="B103" s="55"/>
      <c r="C103" s="58"/>
      <c r="D103" s="61" t="e">
        <f>VLOOKUP(C103,Criterios!$A$20:$B$24,2,FALSE)</f>
        <v>#N/A</v>
      </c>
      <c r="E103" s="72"/>
      <c r="F103" s="40" t="s">
        <v>84</v>
      </c>
      <c r="G103" s="11" t="s">
        <v>20</v>
      </c>
      <c r="H103" s="32">
        <f>VLOOKUP(G103,Criterios!$B$3:$C$6,2,FALSE)</f>
        <v>0.25</v>
      </c>
      <c r="I103" s="11" t="s">
        <v>24</v>
      </c>
      <c r="J103" s="32">
        <f>VLOOKUP(I103,Criterios!$B$7:$C$9,2,FALSE)</f>
        <v>0.15</v>
      </c>
      <c r="K103" s="11" t="s">
        <v>30</v>
      </c>
      <c r="L103" s="11" t="s">
        <v>32</v>
      </c>
      <c r="M103" s="11" t="s">
        <v>35</v>
      </c>
      <c r="N103" s="35">
        <f t="shared" ref="N103" si="56">+H103+J103</f>
        <v>0.4</v>
      </c>
      <c r="O103" s="35">
        <f>(D102-(D102*N103))</f>
        <v>0.48</v>
      </c>
      <c r="P103" s="50"/>
      <c r="Q103" s="69"/>
      <c r="R103" s="70"/>
      <c r="S103" s="48" t="s">
        <v>100</v>
      </c>
      <c r="T103" s="48" t="s">
        <v>101</v>
      </c>
    </row>
    <row r="104" spans="1:20" s="26" customFormat="1" ht="14.25" x14ac:dyDescent="0.25">
      <c r="B104" s="55"/>
      <c r="C104" s="58"/>
      <c r="D104" s="61" t="e">
        <f>VLOOKUP(C104,Criterios!$A$20:$B$24,2,FALSE)</f>
        <v>#N/A</v>
      </c>
      <c r="E104" s="52" t="s">
        <v>62</v>
      </c>
      <c r="F104" s="41" t="s">
        <v>43</v>
      </c>
      <c r="G104" s="11" t="s">
        <v>57</v>
      </c>
      <c r="H104" s="32">
        <f>VLOOKUP(G104,Criterios!$B$3:$C$6,2,FALSE)</f>
        <v>0</v>
      </c>
      <c r="I104" s="11" t="s">
        <v>57</v>
      </c>
      <c r="J104" s="32">
        <f>VLOOKUP(I104,Criterios!$B$7:$C$9,2,FALSE)</f>
        <v>0</v>
      </c>
      <c r="K104" s="11"/>
      <c r="L104" s="11"/>
      <c r="M104" s="11"/>
      <c r="N104" s="35">
        <f>+H104+J104</f>
        <v>0</v>
      </c>
      <c r="O104" s="35">
        <f>IF(N104&gt;1%,(O103-(O103*N104)),N104)</f>
        <v>0</v>
      </c>
      <c r="P104" s="49">
        <f t="shared" ref="P104" si="57">IF(O105&gt;1%,O105,O104)</f>
        <v>0</v>
      </c>
      <c r="Q104" s="69"/>
      <c r="R104" s="70"/>
    </row>
    <row r="105" spans="1:20" s="26" customFormat="1" ht="15" x14ac:dyDescent="0.25">
      <c r="B105" s="56"/>
      <c r="C105" s="59"/>
      <c r="D105" s="62" t="e">
        <f>VLOOKUP(C105,Criterios!$A$20:$B$24,2,FALSE)</f>
        <v>#N/A</v>
      </c>
      <c r="E105" s="53"/>
      <c r="F105" s="42" t="s">
        <v>44</v>
      </c>
      <c r="G105" s="11" t="s">
        <v>57</v>
      </c>
      <c r="H105" s="32">
        <f>VLOOKUP(G105,Criterios!$B$3:$C$6,2,FALSE)</f>
        <v>0</v>
      </c>
      <c r="I105" s="11" t="s">
        <v>57</v>
      </c>
      <c r="J105" s="32">
        <f>VLOOKUP(I105,Criterios!$B$7:$C$9,2,FALSE)</f>
        <v>0</v>
      </c>
      <c r="K105" s="11"/>
      <c r="L105" s="11"/>
      <c r="M105" s="11"/>
      <c r="N105" s="35">
        <f t="shared" ref="N105" si="58">+H105+J105</f>
        <v>0</v>
      </c>
      <c r="O105" s="35">
        <f>IF(N105&gt;1%,(O104-(O104*N105)),N105)</f>
        <v>0</v>
      </c>
      <c r="P105" s="50"/>
      <c r="Q105" s="69"/>
      <c r="R105" s="70"/>
      <c r="S105" s="22"/>
    </row>
    <row r="106" spans="1:20" s="26" customFormat="1" ht="156.75" x14ac:dyDescent="0.25">
      <c r="B106" s="54" t="s">
        <v>72</v>
      </c>
      <c r="C106" s="57" t="s">
        <v>53</v>
      </c>
      <c r="D106" s="60">
        <f>VLOOKUP(C106,Criterios!$A$20:$B$24,2,FALSE)</f>
        <v>0.6</v>
      </c>
      <c r="E106" s="51" t="s">
        <v>75</v>
      </c>
      <c r="F106" s="45" t="s">
        <v>85</v>
      </c>
      <c r="G106" s="11" t="s">
        <v>20</v>
      </c>
      <c r="H106" s="32">
        <f>VLOOKUP(G106,Criterios!$B$3:$C$6,2,FALSE)</f>
        <v>0.25</v>
      </c>
      <c r="I106" s="11" t="s">
        <v>24</v>
      </c>
      <c r="J106" s="32">
        <f>VLOOKUP(I106,Criterios!$B$7:$C$9,2,FALSE)</f>
        <v>0.15</v>
      </c>
      <c r="K106" s="11" t="s">
        <v>30</v>
      </c>
      <c r="L106" s="11" t="s">
        <v>32</v>
      </c>
      <c r="M106" s="11" t="s">
        <v>35</v>
      </c>
      <c r="N106" s="35">
        <f>+H106+J106</f>
        <v>0.4</v>
      </c>
      <c r="O106" s="35">
        <f>(D106-(D106*N106))</f>
        <v>0.36</v>
      </c>
      <c r="P106" s="49">
        <f>IF(O107&gt;1%,O107,O106)</f>
        <v>0.36</v>
      </c>
      <c r="Q106" s="69">
        <f>IF(P108&gt;1%,P108,P106)</f>
        <v>0.36</v>
      </c>
      <c r="R106" s="70" t="str">
        <f>IF(Q106&lt;=20%,[1]Criterios!$A$20,IF(Q106&lt;=40%,[1]Criterios!$A$21,IF(Q106&lt;=60%,[1]Criterios!$A$22,IF(Q106&lt;=80,[1]Criterios!$A$23,[1]Criterios!$A$24))))</f>
        <v>Baja</v>
      </c>
      <c r="S106" s="48" t="s">
        <v>100</v>
      </c>
      <c r="T106" s="48" t="s">
        <v>101</v>
      </c>
    </row>
    <row r="107" spans="1:20" s="22" customFormat="1" ht="156.75" x14ac:dyDescent="0.25">
      <c r="B107" s="55"/>
      <c r="C107" s="58"/>
      <c r="D107" s="61" t="e">
        <f>VLOOKUP(C107,Criterios!$A$20:$B$24,2,FALSE)</f>
        <v>#N/A</v>
      </c>
      <c r="E107" s="52"/>
      <c r="F107" s="46" t="s">
        <v>86</v>
      </c>
      <c r="G107" s="11" t="s">
        <v>20</v>
      </c>
      <c r="H107" s="32">
        <f>VLOOKUP(G107,Criterios!$B$3:$C$6,2,FALSE)</f>
        <v>0.25</v>
      </c>
      <c r="I107" s="11" t="s">
        <v>24</v>
      </c>
      <c r="J107" s="32">
        <f>VLOOKUP(I107,Criterios!$B$7:$C$9,2,FALSE)</f>
        <v>0.15</v>
      </c>
      <c r="K107" s="11" t="s">
        <v>30</v>
      </c>
      <c r="L107" s="11" t="s">
        <v>32</v>
      </c>
      <c r="M107" s="11" t="s">
        <v>35</v>
      </c>
      <c r="N107" s="35">
        <f t="shared" ref="N107" si="59">+H107+J107</f>
        <v>0.4</v>
      </c>
      <c r="O107" s="35">
        <f>(D106-(D106*N107))</f>
        <v>0.36</v>
      </c>
      <c r="P107" s="50"/>
      <c r="Q107" s="69"/>
      <c r="R107" s="70"/>
      <c r="S107" s="48" t="s">
        <v>100</v>
      </c>
      <c r="T107" s="48" t="s">
        <v>101</v>
      </c>
    </row>
    <row r="108" spans="1:20" s="22" customFormat="1" ht="15" x14ac:dyDescent="0.25">
      <c r="B108" s="55"/>
      <c r="C108" s="58"/>
      <c r="D108" s="61" t="e">
        <f>VLOOKUP(C108,Criterios!$A$20:$B$24,2,FALSE)</f>
        <v>#N/A</v>
      </c>
      <c r="E108" s="52" t="s">
        <v>62</v>
      </c>
      <c r="F108" s="43" t="s">
        <v>43</v>
      </c>
      <c r="G108" s="11" t="s">
        <v>57</v>
      </c>
      <c r="H108" s="32">
        <f>VLOOKUP(G108,Criterios!$B$3:$C$6,2,FALSE)</f>
        <v>0</v>
      </c>
      <c r="I108" s="11" t="s">
        <v>57</v>
      </c>
      <c r="J108" s="32">
        <f>VLOOKUP(I108,Criterios!$B$7:$C$9,2,FALSE)</f>
        <v>0</v>
      </c>
      <c r="K108" s="11"/>
      <c r="L108" s="11"/>
      <c r="M108" s="11"/>
      <c r="N108" s="35">
        <f>+H108+J108</f>
        <v>0</v>
      </c>
      <c r="O108" s="35">
        <f>IF(N108&gt;1%,(O107-(O107*N108)),N108)</f>
        <v>0</v>
      </c>
      <c r="P108" s="49">
        <f t="shared" ref="P108" si="60">IF(O109&gt;1%,O109,O108)</f>
        <v>0</v>
      </c>
      <c r="Q108" s="69"/>
      <c r="R108" s="70"/>
      <c r="S108" s="24"/>
    </row>
    <row r="109" spans="1:20" s="22" customFormat="1" ht="15" x14ac:dyDescent="0.2">
      <c r="B109" s="56"/>
      <c r="C109" s="59"/>
      <c r="D109" s="62" t="e">
        <f>VLOOKUP(C109,Criterios!$A$20:$B$24,2,FALSE)</f>
        <v>#N/A</v>
      </c>
      <c r="E109" s="53"/>
      <c r="F109" s="42" t="s">
        <v>44</v>
      </c>
      <c r="G109" s="11" t="s">
        <v>57</v>
      </c>
      <c r="H109" s="32">
        <f>VLOOKUP(G109,Criterios!$B$3:$C$6,2,FALSE)</f>
        <v>0</v>
      </c>
      <c r="I109" s="11" t="s">
        <v>57</v>
      </c>
      <c r="J109" s="32">
        <f>VLOOKUP(I109,Criterios!$B$7:$C$9,2,FALSE)</f>
        <v>0</v>
      </c>
      <c r="K109" s="11"/>
      <c r="L109" s="11"/>
      <c r="M109" s="11"/>
      <c r="N109" s="35">
        <f t="shared" ref="N109" si="61">+H109+J109</f>
        <v>0</v>
      </c>
      <c r="O109" s="35">
        <f>IF(N109&gt;1%,(O108-(O108*N109)),N109)</f>
        <v>0</v>
      </c>
      <c r="P109" s="50"/>
      <c r="Q109" s="69"/>
      <c r="R109" s="70"/>
      <c r="S109" s="13"/>
    </row>
    <row r="110" spans="1:20" s="24" customFormat="1" ht="156.75" x14ac:dyDescent="0.25">
      <c r="B110" s="54" t="s">
        <v>68</v>
      </c>
      <c r="C110" s="57" t="s">
        <v>54</v>
      </c>
      <c r="D110" s="60">
        <f>VLOOKUP(C110,Criterios!$A$20:$B$24,2,FALSE)</f>
        <v>0.8</v>
      </c>
      <c r="E110" s="51" t="s">
        <v>76</v>
      </c>
      <c r="F110" s="45" t="s">
        <v>87</v>
      </c>
      <c r="G110" s="11" t="s">
        <v>20</v>
      </c>
      <c r="H110" s="32">
        <f>VLOOKUP(G110,Criterios!$B$3:$C$6,2,FALSE)</f>
        <v>0.25</v>
      </c>
      <c r="I110" s="11" t="s">
        <v>24</v>
      </c>
      <c r="J110" s="32">
        <f>VLOOKUP(I110,Criterios!$B$7:$C$9,2,FALSE)</f>
        <v>0.15</v>
      </c>
      <c r="K110" s="11" t="s">
        <v>30</v>
      </c>
      <c r="L110" s="11" t="s">
        <v>32</v>
      </c>
      <c r="M110" s="11" t="s">
        <v>35</v>
      </c>
      <c r="N110" s="35">
        <f>+H110+J110</f>
        <v>0.4</v>
      </c>
      <c r="O110" s="35">
        <f>(D110-(D110*N110))</f>
        <v>0.48</v>
      </c>
      <c r="P110" s="49" cm="1">
        <f t="array" ref="P110">IF(O112&gt;1%,O112,O110:O111)</f>
        <v>0.48</v>
      </c>
      <c r="Q110" s="96">
        <f>IF(P113&gt;1%,P112,P110)</f>
        <v>0.48</v>
      </c>
      <c r="R110" s="60" t="str">
        <f>IF(Q110&lt;=20%,[1]Criterios!$A$20,IF(Q110&lt;=40%,[1]Criterios!$A$21,IF(Q110&lt;=60%,[1]Criterios!$A$22,IF(Q110&lt;=80,[1]Criterios!$A$23,[1]Criterios!$A$24))))</f>
        <v>Media</v>
      </c>
      <c r="S110" s="48" t="s">
        <v>100</v>
      </c>
      <c r="T110" s="48" t="s">
        <v>101</v>
      </c>
    </row>
    <row r="111" spans="1:20" s="24" customFormat="1" ht="156.75" x14ac:dyDescent="0.25">
      <c r="B111" s="55"/>
      <c r="C111" s="58"/>
      <c r="D111" s="61"/>
      <c r="E111" s="94"/>
      <c r="F111" s="47" t="s">
        <v>88</v>
      </c>
      <c r="G111" s="11" t="s">
        <v>20</v>
      </c>
      <c r="H111" s="32">
        <f>VLOOKUP(G111,Criterios!$B$3:$C$6,2,FALSE)</f>
        <v>0.25</v>
      </c>
      <c r="I111" s="11" t="s">
        <v>24</v>
      </c>
      <c r="J111" s="32">
        <f>VLOOKUP(I111,Criterios!$B$7:$C$9,2,FALSE)</f>
        <v>0.15</v>
      </c>
      <c r="K111" s="11" t="s">
        <v>30</v>
      </c>
      <c r="L111" s="11" t="s">
        <v>32</v>
      </c>
      <c r="M111" s="11" t="s">
        <v>35</v>
      </c>
      <c r="N111" s="35">
        <f>+H111+J111</f>
        <v>0.4</v>
      </c>
      <c r="O111" s="35">
        <f>(D110-(D110*N111))</f>
        <v>0.48</v>
      </c>
      <c r="P111" s="95"/>
      <c r="Q111" s="97"/>
      <c r="R111" s="61"/>
      <c r="S111" s="48" t="s">
        <v>100</v>
      </c>
      <c r="T111" s="48" t="s">
        <v>101</v>
      </c>
    </row>
    <row r="112" spans="1:20" s="24" customFormat="1" ht="156.75" x14ac:dyDescent="0.25">
      <c r="B112" s="55"/>
      <c r="C112" s="58"/>
      <c r="D112" s="61" t="e">
        <f>VLOOKUP(C112,Criterios!$A$20:$B$24,2,FALSE)</f>
        <v>#N/A</v>
      </c>
      <c r="E112" s="52"/>
      <c r="F112" s="46" t="s">
        <v>81</v>
      </c>
      <c r="G112" s="11" t="s">
        <v>20</v>
      </c>
      <c r="H112" s="32">
        <f>VLOOKUP(G112,Criterios!$B$3:$C$6,2,FALSE)</f>
        <v>0.25</v>
      </c>
      <c r="I112" s="11" t="s">
        <v>24</v>
      </c>
      <c r="J112" s="32">
        <f>VLOOKUP(I112,Criterios!$B$7:$C$9,2,FALSE)</f>
        <v>0.15</v>
      </c>
      <c r="K112" s="11" t="s">
        <v>30</v>
      </c>
      <c r="L112" s="11" t="s">
        <v>32</v>
      </c>
      <c r="M112" s="11" t="s">
        <v>35</v>
      </c>
      <c r="N112" s="35">
        <f t="shared" ref="N112" si="62">+H112+J112</f>
        <v>0.4</v>
      </c>
      <c r="O112" s="35">
        <f>(D110-(D110*N112))</f>
        <v>0.48</v>
      </c>
      <c r="P112" s="50"/>
      <c r="Q112" s="97"/>
      <c r="R112" s="61"/>
      <c r="S112" s="48" t="s">
        <v>100</v>
      </c>
      <c r="T112" s="48" t="s">
        <v>101</v>
      </c>
    </row>
    <row r="113" spans="1:20" s="24" customFormat="1" ht="15" x14ac:dyDescent="0.25">
      <c r="B113" s="55"/>
      <c r="C113" s="58"/>
      <c r="D113" s="61" t="e">
        <f>VLOOKUP(C113,Criterios!$A$20:$B$24,2,FALSE)</f>
        <v>#N/A</v>
      </c>
      <c r="E113" s="52" t="s">
        <v>62</v>
      </c>
      <c r="F113" s="43" t="s">
        <v>43</v>
      </c>
      <c r="G113" s="11" t="s">
        <v>57</v>
      </c>
      <c r="H113" s="32">
        <f>VLOOKUP(G113,Criterios!$B$3:$C$6,2,FALSE)</f>
        <v>0</v>
      </c>
      <c r="I113" s="11" t="s">
        <v>57</v>
      </c>
      <c r="J113" s="32">
        <f>VLOOKUP(I113,Criterios!$B$7:$C$9,2,FALSE)</f>
        <v>0</v>
      </c>
      <c r="K113" s="11"/>
      <c r="L113" s="11"/>
      <c r="M113" s="11"/>
      <c r="N113" s="35">
        <f>+H113+J113</f>
        <v>0</v>
      </c>
      <c r="O113" s="35">
        <f>IF(N113&gt;1%,(O112-(O112*N113)),N113)</f>
        <v>0</v>
      </c>
      <c r="P113" s="49">
        <f t="shared" ref="P113" si="63">IF(O114&gt;1%,O114,O113)</f>
        <v>0</v>
      </c>
      <c r="Q113" s="97"/>
      <c r="R113" s="61"/>
    </row>
    <row r="114" spans="1:20" ht="15" x14ac:dyDescent="0.2">
      <c r="B114" s="56"/>
      <c r="C114" s="59"/>
      <c r="D114" s="62" t="e">
        <f>VLOOKUP(C114,Criterios!$A$20:$B$24,2,FALSE)</f>
        <v>#N/A</v>
      </c>
      <c r="E114" s="53"/>
      <c r="F114" s="42" t="s">
        <v>44</v>
      </c>
      <c r="G114" s="11" t="s">
        <v>57</v>
      </c>
      <c r="H114" s="32">
        <f>VLOOKUP(G114,Criterios!$B$3:$C$6,2,FALSE)</f>
        <v>0</v>
      </c>
      <c r="I114" s="11" t="s">
        <v>57</v>
      </c>
      <c r="J114" s="32">
        <f>VLOOKUP(I114,Criterios!$B$7:$C$9,2,FALSE)</f>
        <v>0</v>
      </c>
      <c r="K114" s="11"/>
      <c r="L114" s="11"/>
      <c r="M114" s="11"/>
      <c r="N114" s="35">
        <f t="shared" ref="N114" si="64">+H114+J114</f>
        <v>0</v>
      </c>
      <c r="O114" s="35">
        <f>IF(N114&gt;1%,(O113-(O113*N114)),N114)</f>
        <v>0</v>
      </c>
      <c r="P114" s="50"/>
      <c r="Q114" s="98"/>
      <c r="R114" s="62"/>
      <c r="S114" s="24"/>
    </row>
    <row r="115" spans="1:20" ht="156.75" x14ac:dyDescent="0.2">
      <c r="A115" s="26"/>
      <c r="B115" s="54" t="s">
        <v>69</v>
      </c>
      <c r="C115" s="57" t="s">
        <v>53</v>
      </c>
      <c r="D115" s="60">
        <f>VLOOKUP(C115,Criterios!$A$20:$B$24,2,FALSE)</f>
        <v>0.6</v>
      </c>
      <c r="E115" s="51" t="s">
        <v>77</v>
      </c>
      <c r="F115" s="45" t="s">
        <v>89</v>
      </c>
      <c r="G115" s="11" t="s">
        <v>20</v>
      </c>
      <c r="H115" s="32">
        <f>VLOOKUP(G115,Criterios!$B$3:$C$6,2,FALSE)</f>
        <v>0.25</v>
      </c>
      <c r="I115" s="11" t="s">
        <v>24</v>
      </c>
      <c r="J115" s="32">
        <f>VLOOKUP(I115,Criterios!$B$7:$C$9,2,FALSE)</f>
        <v>0.15</v>
      </c>
      <c r="K115" s="11" t="s">
        <v>30</v>
      </c>
      <c r="L115" s="11" t="s">
        <v>32</v>
      </c>
      <c r="M115" s="11" t="s">
        <v>35</v>
      </c>
      <c r="N115" s="35">
        <f>+H115+J115</f>
        <v>0.4</v>
      </c>
      <c r="O115" s="35">
        <f>(D115-(D115*N115))</f>
        <v>0.36</v>
      </c>
      <c r="P115" s="49" cm="1">
        <f t="array" ref="P115">IF(O117&gt;1%,O117,O115:O116)</f>
        <v>0.36</v>
      </c>
      <c r="Q115" s="96">
        <f>IF(P118&gt;1%,P117,P115)</f>
        <v>0.36</v>
      </c>
      <c r="R115" s="60" t="str">
        <f>IF(Q115&lt;=20%,[1]Criterios!$A$20,IF(Q115&lt;=40%,[1]Criterios!$A$21,IF(Q115&lt;=60%,[1]Criterios!$A$22,IF(Q115&lt;=80,[1]Criterios!$A$23,[1]Criterios!$A$24))))</f>
        <v>Baja</v>
      </c>
      <c r="S115" s="48" t="s">
        <v>100</v>
      </c>
      <c r="T115" s="48" t="s">
        <v>101</v>
      </c>
    </row>
    <row r="116" spans="1:20" ht="156.75" x14ac:dyDescent="0.2">
      <c r="A116" s="26"/>
      <c r="B116" s="55"/>
      <c r="C116" s="58"/>
      <c r="D116" s="61"/>
      <c r="E116" s="94"/>
      <c r="F116" s="47" t="s">
        <v>82</v>
      </c>
      <c r="G116" s="11" t="s">
        <v>20</v>
      </c>
      <c r="H116" s="32">
        <f>VLOOKUP(G116,Criterios!$B$3:$C$6,2,FALSE)</f>
        <v>0.25</v>
      </c>
      <c r="I116" s="11" t="s">
        <v>24</v>
      </c>
      <c r="J116" s="32">
        <f>VLOOKUP(I116,Criterios!$B$7:$C$9,2,FALSE)</f>
        <v>0.15</v>
      </c>
      <c r="K116" s="11" t="s">
        <v>30</v>
      </c>
      <c r="L116" s="11" t="s">
        <v>32</v>
      </c>
      <c r="M116" s="11" t="s">
        <v>35</v>
      </c>
      <c r="N116" s="35">
        <f>+H116+J116</f>
        <v>0.4</v>
      </c>
      <c r="O116" s="35">
        <f>(D115-(D115*N116))</f>
        <v>0.36</v>
      </c>
      <c r="P116" s="95"/>
      <c r="Q116" s="97"/>
      <c r="R116" s="61"/>
      <c r="S116" s="48" t="s">
        <v>100</v>
      </c>
      <c r="T116" s="48" t="s">
        <v>101</v>
      </c>
    </row>
    <row r="117" spans="1:20" ht="156.75" x14ac:dyDescent="0.2">
      <c r="A117" s="26"/>
      <c r="B117" s="55"/>
      <c r="C117" s="58"/>
      <c r="D117" s="61" t="e">
        <f>VLOOKUP(C117,Criterios!$A$20:$B$24,2,FALSE)</f>
        <v>#N/A</v>
      </c>
      <c r="E117" s="52"/>
      <c r="F117" s="46" t="s">
        <v>90</v>
      </c>
      <c r="G117" s="11" t="s">
        <v>20</v>
      </c>
      <c r="H117" s="32">
        <f>VLOOKUP(G117,Criterios!$B$3:$C$6,2,FALSE)</f>
        <v>0.25</v>
      </c>
      <c r="I117" s="11" t="s">
        <v>24</v>
      </c>
      <c r="J117" s="32">
        <f>VLOOKUP(I117,Criterios!$B$7:$C$9,2,FALSE)</f>
        <v>0.15</v>
      </c>
      <c r="K117" s="11" t="s">
        <v>30</v>
      </c>
      <c r="L117" s="11" t="s">
        <v>32</v>
      </c>
      <c r="M117" s="11" t="s">
        <v>35</v>
      </c>
      <c r="N117" s="35">
        <f t="shared" ref="N117" si="65">+H117+J117</f>
        <v>0.4</v>
      </c>
      <c r="O117" s="35">
        <f>(D115-(D115*N117))</f>
        <v>0.36</v>
      </c>
      <c r="P117" s="50"/>
      <c r="Q117" s="97"/>
      <c r="R117" s="61"/>
      <c r="S117" s="48" t="s">
        <v>100</v>
      </c>
      <c r="T117" s="48" t="s">
        <v>101</v>
      </c>
    </row>
    <row r="118" spans="1:20" ht="15" x14ac:dyDescent="0.2">
      <c r="A118" s="26"/>
      <c r="B118" s="55"/>
      <c r="C118" s="58"/>
      <c r="D118" s="61" t="e">
        <f>VLOOKUP(C118,Criterios!$A$20:$B$24,2,FALSE)</f>
        <v>#N/A</v>
      </c>
      <c r="E118" s="52" t="s">
        <v>62</v>
      </c>
      <c r="F118" s="43" t="s">
        <v>43</v>
      </c>
      <c r="G118" s="11" t="s">
        <v>57</v>
      </c>
      <c r="H118" s="32">
        <f>VLOOKUP(G118,Criterios!$B$3:$C$6,2,FALSE)</f>
        <v>0</v>
      </c>
      <c r="I118" s="11" t="s">
        <v>57</v>
      </c>
      <c r="J118" s="32">
        <f>VLOOKUP(I118,Criterios!$B$7:$C$9,2,FALSE)</f>
        <v>0</v>
      </c>
      <c r="K118" s="11"/>
      <c r="L118" s="11"/>
      <c r="M118" s="11"/>
      <c r="N118" s="35">
        <f>+H118+J118</f>
        <v>0</v>
      </c>
      <c r="O118" s="35">
        <f>IF(N118&gt;1%,(O117-(O117*N118)),N118)</f>
        <v>0</v>
      </c>
      <c r="P118" s="49">
        <f t="shared" ref="P118" si="66">IF(O119&gt;1%,O119,O118)</f>
        <v>0</v>
      </c>
      <c r="Q118" s="97"/>
      <c r="R118" s="61"/>
      <c r="S118" s="24"/>
    </row>
    <row r="119" spans="1:20" ht="14.25" x14ac:dyDescent="0.2">
      <c r="A119" s="26"/>
      <c r="B119" s="56"/>
      <c r="C119" s="59"/>
      <c r="D119" s="62" t="e">
        <f>VLOOKUP(C119,Criterios!$A$20:$B$24,2,FALSE)</f>
        <v>#N/A</v>
      </c>
      <c r="E119" s="53"/>
      <c r="F119" s="42" t="s">
        <v>44</v>
      </c>
      <c r="G119" s="11" t="s">
        <v>57</v>
      </c>
      <c r="H119" s="32">
        <f>VLOOKUP(G119,Criterios!$B$3:$C$6,2,FALSE)</f>
        <v>0</v>
      </c>
      <c r="I119" s="11" t="s">
        <v>57</v>
      </c>
      <c r="J119" s="32">
        <f>VLOOKUP(I119,Criterios!$B$7:$C$9,2,FALSE)</f>
        <v>0</v>
      </c>
      <c r="K119" s="11"/>
      <c r="L119" s="11"/>
      <c r="M119" s="11"/>
      <c r="N119" s="35">
        <f t="shared" ref="N119" si="67">+H119+J119</f>
        <v>0</v>
      </c>
      <c r="O119" s="35">
        <f>IF(N119&gt;1%,(O118-(O118*N119)),N119)</f>
        <v>0</v>
      </c>
      <c r="P119" s="50"/>
      <c r="Q119" s="98"/>
      <c r="R119" s="62"/>
      <c r="S119" s="26"/>
    </row>
    <row r="120" spans="1:20" s="26" customFormat="1" ht="156.75" x14ac:dyDescent="0.25">
      <c r="B120" s="54" t="s">
        <v>73</v>
      </c>
      <c r="C120" s="57" t="s">
        <v>54</v>
      </c>
      <c r="D120" s="60">
        <f>VLOOKUP(C120,Criterios!$A$20:$B$24,2,FALSE)</f>
        <v>0.8</v>
      </c>
      <c r="E120" s="51" t="s">
        <v>78</v>
      </c>
      <c r="F120" s="45" t="s">
        <v>91</v>
      </c>
      <c r="G120" s="11" t="s">
        <v>20</v>
      </c>
      <c r="H120" s="32">
        <f>VLOOKUP(G120,Criterios!$B$3:$C$6,2,FALSE)</f>
        <v>0.25</v>
      </c>
      <c r="I120" s="11" t="s">
        <v>24</v>
      </c>
      <c r="J120" s="32">
        <f>VLOOKUP(I120,Criterios!$B$7:$C$9,2,FALSE)</f>
        <v>0.15</v>
      </c>
      <c r="K120" s="11" t="s">
        <v>30</v>
      </c>
      <c r="L120" s="11" t="s">
        <v>32</v>
      </c>
      <c r="M120" s="11" t="s">
        <v>35</v>
      </c>
      <c r="N120" s="35">
        <f>+H120+J120</f>
        <v>0.4</v>
      </c>
      <c r="O120" s="35">
        <f>(D120-(D120*N120))</f>
        <v>0.48</v>
      </c>
      <c r="P120" s="49">
        <f t="shared" ref="P120" si="68">IF(O121&gt;1%,O121,O120)</f>
        <v>0.48</v>
      </c>
      <c r="Q120" s="69">
        <f>IF(P122&gt;1%,P122,P120)</f>
        <v>0.48</v>
      </c>
      <c r="R120" s="70" t="str">
        <f>IF(Q120&lt;=20%,[1]Criterios!$A$20,IF(Q120&lt;=40%,[1]Criterios!$A$21,IF(Q120&lt;=60%,[1]Criterios!$A$22,IF(Q120&lt;=80,[1]Criterios!$A$23,[1]Criterios!$A$24))))</f>
        <v>Media</v>
      </c>
      <c r="S120" s="48" t="s">
        <v>100</v>
      </c>
      <c r="T120" s="48" t="s">
        <v>101</v>
      </c>
    </row>
    <row r="121" spans="1:20" s="22" customFormat="1" ht="156.75" x14ac:dyDescent="0.25">
      <c r="B121" s="55"/>
      <c r="C121" s="58"/>
      <c r="D121" s="61" t="e">
        <f>VLOOKUP(C121,Criterios!$A$20:$B$24,2,FALSE)</f>
        <v>#N/A</v>
      </c>
      <c r="E121" s="52"/>
      <c r="F121" s="46" t="s">
        <v>92</v>
      </c>
      <c r="G121" s="11" t="s">
        <v>20</v>
      </c>
      <c r="H121" s="32">
        <f>VLOOKUP(G121,Criterios!$B$3:$C$6,2,FALSE)</f>
        <v>0.25</v>
      </c>
      <c r="I121" s="11" t="s">
        <v>24</v>
      </c>
      <c r="J121" s="32">
        <f>VLOOKUP(I121,Criterios!$B$7:$C$9,2,FALSE)</f>
        <v>0.15</v>
      </c>
      <c r="K121" s="11" t="s">
        <v>30</v>
      </c>
      <c r="L121" s="11" t="s">
        <v>32</v>
      </c>
      <c r="M121" s="11" t="s">
        <v>35</v>
      </c>
      <c r="N121" s="35">
        <f t="shared" ref="N121" si="69">+H121+J121</f>
        <v>0.4</v>
      </c>
      <c r="O121" s="35">
        <f>(D120-(D120*N121))</f>
        <v>0.48</v>
      </c>
      <c r="P121" s="50"/>
      <c r="Q121" s="69"/>
      <c r="R121" s="70"/>
      <c r="S121" s="48" t="s">
        <v>100</v>
      </c>
      <c r="T121" s="48" t="s">
        <v>101</v>
      </c>
    </row>
    <row r="122" spans="1:20" s="22" customFormat="1" ht="15" x14ac:dyDescent="0.25">
      <c r="B122" s="55"/>
      <c r="C122" s="58"/>
      <c r="D122" s="61" t="e">
        <f>VLOOKUP(C122,Criterios!$A$20:$B$24,2,FALSE)</f>
        <v>#N/A</v>
      </c>
      <c r="E122" s="52" t="s">
        <v>62</v>
      </c>
      <c r="F122" s="43" t="s">
        <v>43</v>
      </c>
      <c r="G122" s="11" t="s">
        <v>57</v>
      </c>
      <c r="H122" s="32">
        <f>VLOOKUP(G122,Criterios!$B$3:$C$6,2,FALSE)</f>
        <v>0</v>
      </c>
      <c r="I122" s="11" t="s">
        <v>57</v>
      </c>
      <c r="J122" s="32">
        <f>VLOOKUP(I122,Criterios!$B$7:$C$9,2,FALSE)</f>
        <v>0</v>
      </c>
      <c r="K122" s="11"/>
      <c r="L122" s="11"/>
      <c r="M122" s="11"/>
      <c r="N122" s="35">
        <f>+H122+J122</f>
        <v>0</v>
      </c>
      <c r="O122" s="35">
        <f>IF(N122&gt;1%,(O121-(O121*N122)),N122)</f>
        <v>0</v>
      </c>
      <c r="P122" s="49">
        <f t="shared" ref="P122" si="70">IF(O123&gt;1%,O123,O122)</f>
        <v>0</v>
      </c>
      <c r="Q122" s="69"/>
      <c r="R122" s="70"/>
      <c r="S122" s="24"/>
    </row>
    <row r="123" spans="1:20" s="22" customFormat="1" ht="15" x14ac:dyDescent="0.25">
      <c r="B123" s="56"/>
      <c r="C123" s="59"/>
      <c r="D123" s="62" t="e">
        <f>VLOOKUP(C123,Criterios!$A$20:$B$24,2,FALSE)</f>
        <v>#N/A</v>
      </c>
      <c r="E123" s="53"/>
      <c r="F123" s="42" t="s">
        <v>44</v>
      </c>
      <c r="G123" s="11" t="s">
        <v>57</v>
      </c>
      <c r="H123" s="32">
        <f>VLOOKUP(G123,Criterios!$B$3:$C$6,2,FALSE)</f>
        <v>0</v>
      </c>
      <c r="I123" s="11" t="s">
        <v>57</v>
      </c>
      <c r="J123" s="32">
        <f>VLOOKUP(I123,Criterios!$B$7:$C$9,2,FALSE)</f>
        <v>0</v>
      </c>
      <c r="K123" s="11"/>
      <c r="L123" s="11"/>
      <c r="M123" s="11"/>
      <c r="N123" s="35">
        <f t="shared" ref="N123" si="71">+H123+J123</f>
        <v>0</v>
      </c>
      <c r="O123" s="35">
        <f>IF(N123&gt;1%,(O122-(O122*N123)),N123)</f>
        <v>0</v>
      </c>
      <c r="P123" s="50"/>
      <c r="Q123" s="69"/>
      <c r="R123" s="70"/>
      <c r="S123" s="26"/>
    </row>
    <row r="124" spans="1:20" s="24" customFormat="1" ht="156.75" x14ac:dyDescent="0.25">
      <c r="B124" s="54" t="s">
        <v>70</v>
      </c>
      <c r="C124" s="57" t="s">
        <v>54</v>
      </c>
      <c r="D124" s="60">
        <f>VLOOKUP(C124,Criterios!$A$20:$B$24,2,FALSE)</f>
        <v>0.8</v>
      </c>
      <c r="E124" s="51" t="s">
        <v>79</v>
      </c>
      <c r="F124" s="45" t="s">
        <v>95</v>
      </c>
      <c r="G124" s="11" t="s">
        <v>20</v>
      </c>
      <c r="H124" s="32">
        <f>VLOOKUP(G124,Criterios!$B$3:$C$6,2,FALSE)</f>
        <v>0.25</v>
      </c>
      <c r="I124" s="11" t="s">
        <v>24</v>
      </c>
      <c r="J124" s="32">
        <f>VLOOKUP(I124,Criterios!$B$7:$C$9,2,FALSE)</f>
        <v>0.15</v>
      </c>
      <c r="K124" s="11" t="s">
        <v>30</v>
      </c>
      <c r="L124" s="11" t="s">
        <v>32</v>
      </c>
      <c r="M124" s="11" t="s">
        <v>35</v>
      </c>
      <c r="N124" s="35">
        <f>+H124+J124</f>
        <v>0.4</v>
      </c>
      <c r="O124" s="35">
        <f>(D124-(D124*N124))</f>
        <v>0.48</v>
      </c>
      <c r="P124" s="49">
        <f t="shared" ref="P124" si="72">IF(O125&gt;1%,O125,O124)</f>
        <v>0.48</v>
      </c>
      <c r="Q124" s="69">
        <f>IF(P126&gt;1%,P126,P124)</f>
        <v>0.48</v>
      </c>
      <c r="R124" s="70" t="str">
        <f>IF(Q124&lt;=20%,[1]Criterios!$A$20,IF(Q124&lt;=40%,[1]Criterios!$A$21,IF(Q124&lt;=60%,[1]Criterios!$A$22,IF(Q124&lt;=80,[1]Criterios!$A$23,[1]Criterios!$A$24))))</f>
        <v>Media</v>
      </c>
      <c r="S124" s="48" t="s">
        <v>100</v>
      </c>
      <c r="T124" s="48" t="s">
        <v>101</v>
      </c>
    </row>
    <row r="125" spans="1:20" s="24" customFormat="1" ht="135" customHeight="1" x14ac:dyDescent="0.25">
      <c r="B125" s="55"/>
      <c r="C125" s="58"/>
      <c r="D125" s="61" t="e">
        <f>VLOOKUP(C125,Criterios!$A$20:$B$24,2,FALSE)</f>
        <v>#N/A</v>
      </c>
      <c r="E125" s="52"/>
      <c r="F125" s="46" t="s">
        <v>93</v>
      </c>
      <c r="G125" s="11" t="s">
        <v>20</v>
      </c>
      <c r="H125" s="32">
        <f>VLOOKUP(G125,Criterios!$B$3:$C$6,2,FALSE)</f>
        <v>0.25</v>
      </c>
      <c r="I125" s="11" t="s">
        <v>24</v>
      </c>
      <c r="J125" s="32">
        <f>VLOOKUP(I125,Criterios!$B$7:$C$9,2,FALSE)</f>
        <v>0.15</v>
      </c>
      <c r="K125" s="11" t="s">
        <v>30</v>
      </c>
      <c r="L125" s="11" t="s">
        <v>32</v>
      </c>
      <c r="M125" s="11" t="s">
        <v>35</v>
      </c>
      <c r="N125" s="35">
        <f t="shared" ref="N125" si="73">+H125+J125</f>
        <v>0.4</v>
      </c>
      <c r="O125" s="35">
        <f>(D124-(D124*N125))</f>
        <v>0.48</v>
      </c>
      <c r="P125" s="50"/>
      <c r="Q125" s="69"/>
      <c r="R125" s="70"/>
      <c r="S125" s="48" t="s">
        <v>100</v>
      </c>
      <c r="T125" s="48" t="s">
        <v>101</v>
      </c>
    </row>
    <row r="126" spans="1:20" s="24" customFormat="1" ht="15" x14ac:dyDescent="0.25">
      <c r="B126" s="55"/>
      <c r="C126" s="58"/>
      <c r="D126" s="61" t="e">
        <f>VLOOKUP(C126,Criterios!$A$20:$B$24,2,FALSE)</f>
        <v>#N/A</v>
      </c>
      <c r="E126" s="52" t="s">
        <v>62</v>
      </c>
      <c r="F126" s="43" t="s">
        <v>43</v>
      </c>
      <c r="G126" s="11" t="s">
        <v>57</v>
      </c>
      <c r="H126" s="32">
        <f>VLOOKUP(G126,Criterios!$B$3:$C$6,2,FALSE)</f>
        <v>0</v>
      </c>
      <c r="I126" s="11" t="s">
        <v>57</v>
      </c>
      <c r="J126" s="32">
        <f>VLOOKUP(I126,Criterios!$B$7:$C$9,2,FALSE)</f>
        <v>0</v>
      </c>
      <c r="K126" s="11"/>
      <c r="L126" s="11"/>
      <c r="M126" s="11"/>
      <c r="N126" s="35">
        <f>+H126+J126</f>
        <v>0</v>
      </c>
      <c r="O126" s="35">
        <f>IF(N126&gt;1%,(O125-(O125*N126)),N126)</f>
        <v>0</v>
      </c>
      <c r="P126" s="49">
        <f t="shared" ref="P126" si="74">IF(O127&gt;1%,O127,O126)</f>
        <v>0</v>
      </c>
      <c r="Q126" s="69"/>
      <c r="R126" s="70"/>
    </row>
    <row r="127" spans="1:20" ht="14.25" x14ac:dyDescent="0.2">
      <c r="B127" s="56"/>
      <c r="C127" s="59"/>
      <c r="D127" s="62" t="e">
        <f>VLOOKUP(C127,Criterios!$A$20:$B$24,2,FALSE)</f>
        <v>#N/A</v>
      </c>
      <c r="E127" s="53"/>
      <c r="F127" s="42" t="s">
        <v>44</v>
      </c>
      <c r="G127" s="11" t="s">
        <v>57</v>
      </c>
      <c r="H127" s="32">
        <f>VLOOKUP(G127,Criterios!$B$3:$C$6,2,FALSE)</f>
        <v>0</v>
      </c>
      <c r="I127" s="11" t="s">
        <v>57</v>
      </c>
      <c r="J127" s="32">
        <f>VLOOKUP(I127,Criterios!$B$7:$C$9,2,FALSE)</f>
        <v>0</v>
      </c>
      <c r="K127" s="11"/>
      <c r="L127" s="11"/>
      <c r="M127" s="11"/>
      <c r="N127" s="35">
        <f t="shared" ref="N127" si="75">+H127+J127</f>
        <v>0</v>
      </c>
      <c r="O127" s="35">
        <f>IF(N127&gt;1%,(O126-(O126*N127)),N127)</f>
        <v>0</v>
      </c>
      <c r="P127" s="50"/>
      <c r="Q127" s="69"/>
      <c r="R127" s="70"/>
      <c r="S127" s="26"/>
    </row>
    <row r="128" spans="1:20" ht="125.25" customHeight="1" x14ac:dyDescent="0.2">
      <c r="A128" s="26"/>
      <c r="B128" s="54" t="s">
        <v>74</v>
      </c>
      <c r="C128" s="57" t="s">
        <v>51</v>
      </c>
      <c r="D128" s="60">
        <f>VLOOKUP(C128,Criterios!$A$20:$B$24,2,FALSE)</f>
        <v>0.2</v>
      </c>
      <c r="E128" s="51" t="s">
        <v>80</v>
      </c>
      <c r="F128" s="45" t="s">
        <v>94</v>
      </c>
      <c r="G128" s="11" t="s">
        <v>20</v>
      </c>
      <c r="H128" s="32">
        <f>VLOOKUP(G128,Criterios!$B$3:$C$6,2,FALSE)</f>
        <v>0.25</v>
      </c>
      <c r="I128" s="11" t="s">
        <v>24</v>
      </c>
      <c r="J128" s="32">
        <f>VLOOKUP(I128,Criterios!$B$7:$C$9,2,FALSE)</f>
        <v>0.15</v>
      </c>
      <c r="K128" s="11" t="s">
        <v>30</v>
      </c>
      <c r="L128" s="11" t="s">
        <v>32</v>
      </c>
      <c r="M128" s="11" t="s">
        <v>35</v>
      </c>
      <c r="N128" s="35">
        <f>+H128+J128</f>
        <v>0.4</v>
      </c>
      <c r="O128" s="35">
        <f>(D128-(D128*N128))</f>
        <v>0.12</v>
      </c>
      <c r="P128" s="49">
        <f t="shared" ref="P128" si="76">IF(O129&gt;1%,O129,O128)</f>
        <v>0.12</v>
      </c>
      <c r="Q128" s="63">
        <f>IF(P130&gt;1%,P130,P128)</f>
        <v>0.12</v>
      </c>
      <c r="R128" s="66" t="str">
        <f>IF(Q128&lt;=20%,Criterios!$A$20,IF(Q128&lt;=40%,Criterios!$A$21,IF(Q128&lt;=60%,Criterios!$A$22,IF(Q128&lt;=80,Criterios!$A$23,Criterios!$A$24))))</f>
        <v>Muy baja</v>
      </c>
      <c r="S128" s="48" t="s">
        <v>100</v>
      </c>
      <c r="T128" s="48" t="s">
        <v>101</v>
      </c>
    </row>
    <row r="129" spans="1:19" ht="15" x14ac:dyDescent="0.2">
      <c r="A129" s="26"/>
      <c r="B129" s="55"/>
      <c r="C129" s="58"/>
      <c r="D129" s="61" t="e">
        <f>VLOOKUP(C129,Criterios!$A$20:$B$24,2,FALSE)</f>
        <v>#N/A</v>
      </c>
      <c r="E129" s="52"/>
      <c r="F129" s="41" t="s">
        <v>44</v>
      </c>
      <c r="G129" s="11" t="s">
        <v>57</v>
      </c>
      <c r="H129" s="32">
        <f>VLOOKUP(G129,Criterios!$B$3:$C$6,2,FALSE)</f>
        <v>0</v>
      </c>
      <c r="I129" s="11" t="s">
        <v>57</v>
      </c>
      <c r="J129" s="32">
        <f>VLOOKUP(I129,Criterios!$B$7:$C$9,2,FALSE)</f>
        <v>0</v>
      </c>
      <c r="K129" s="11"/>
      <c r="L129" s="11"/>
      <c r="M129" s="11"/>
      <c r="N129" s="35">
        <f t="shared" ref="N129" si="77">+H129+J129</f>
        <v>0</v>
      </c>
      <c r="O129" s="35">
        <f>IF(N129&gt;1%,(O128-(O128*N129)),N129)</f>
        <v>0</v>
      </c>
      <c r="P129" s="50"/>
      <c r="Q129" s="64"/>
      <c r="R129" s="67"/>
      <c r="S129" s="24"/>
    </row>
    <row r="130" spans="1:19" ht="15" x14ac:dyDescent="0.2">
      <c r="A130" s="26"/>
      <c r="B130" s="55"/>
      <c r="C130" s="58"/>
      <c r="D130" s="61" t="e">
        <f>VLOOKUP(C130,Criterios!$A$20:$B$24,2,FALSE)</f>
        <v>#N/A</v>
      </c>
      <c r="E130" s="52" t="s">
        <v>62</v>
      </c>
      <c r="F130" s="43" t="s">
        <v>43</v>
      </c>
      <c r="G130" s="11" t="s">
        <v>57</v>
      </c>
      <c r="H130" s="32">
        <f>VLOOKUP(G130,Criterios!$B$3:$C$6,2,FALSE)</f>
        <v>0</v>
      </c>
      <c r="I130" s="11" t="s">
        <v>57</v>
      </c>
      <c r="J130" s="32">
        <f>VLOOKUP(I130,Criterios!$B$7:$C$9,2,FALSE)</f>
        <v>0</v>
      </c>
      <c r="K130" s="11"/>
      <c r="L130" s="11"/>
      <c r="M130" s="11"/>
      <c r="N130" s="35">
        <f>+H130+J130</f>
        <v>0</v>
      </c>
      <c r="O130" s="35">
        <f>IF(N130&gt;1%,(O129-(O129*N130)),N130)</f>
        <v>0</v>
      </c>
      <c r="P130" s="49">
        <f t="shared" ref="P130" si="78">IF(O131&gt;1%,O131,O130)</f>
        <v>0</v>
      </c>
      <c r="Q130" s="64"/>
      <c r="R130" s="67"/>
      <c r="S130" s="24"/>
    </row>
    <row r="131" spans="1:19" ht="14.25" x14ac:dyDescent="0.2">
      <c r="A131" s="26"/>
      <c r="B131" s="56"/>
      <c r="C131" s="59"/>
      <c r="D131" s="62" t="e">
        <f>VLOOKUP(C131,Criterios!$A$20:$B$24,2,FALSE)</f>
        <v>#N/A</v>
      </c>
      <c r="E131" s="53"/>
      <c r="F131" s="42" t="s">
        <v>44</v>
      </c>
      <c r="G131" s="11" t="s">
        <v>57</v>
      </c>
      <c r="H131" s="32">
        <f>VLOOKUP(G131,Criterios!$B$3:$C$6,2,FALSE)</f>
        <v>0</v>
      </c>
      <c r="I131" s="11" t="s">
        <v>57</v>
      </c>
      <c r="J131" s="32">
        <f>VLOOKUP(I131,Criterios!$B$7:$C$9,2,FALSE)</f>
        <v>0</v>
      </c>
      <c r="K131" s="11"/>
      <c r="L131" s="11"/>
      <c r="M131" s="11"/>
      <c r="N131" s="35">
        <f t="shared" ref="N131" si="79">+H131+J131</f>
        <v>0</v>
      </c>
      <c r="O131" s="35">
        <f>IF(N131&gt;1%,(O130-(O130*N131)),N131)</f>
        <v>0</v>
      </c>
      <c r="P131" s="50"/>
      <c r="Q131" s="65"/>
      <c r="R131" s="68"/>
      <c r="S131" s="26"/>
    </row>
    <row r="132" spans="1:19" ht="15" x14ac:dyDescent="0.2">
      <c r="A132" s="26"/>
      <c r="B132" s="54"/>
      <c r="C132" s="57"/>
      <c r="D132" s="60" t="e">
        <f>VLOOKUP(C132,Criterios!$A$20:$B$24,2,FALSE)</f>
        <v>#N/A</v>
      </c>
      <c r="E132" s="51" t="s">
        <v>61</v>
      </c>
      <c r="F132" s="44" t="s">
        <v>43</v>
      </c>
      <c r="G132" s="11"/>
      <c r="H132" s="32" t="e">
        <f>VLOOKUP(G132,Criterios!$B$3:$C$6,2,FALSE)</f>
        <v>#N/A</v>
      </c>
      <c r="I132" s="11"/>
      <c r="J132" s="32" t="e">
        <f>VLOOKUP(I132,Criterios!$B$7:$C$9,2,FALSE)</f>
        <v>#N/A</v>
      </c>
      <c r="K132" s="11"/>
      <c r="L132" s="11"/>
      <c r="M132" s="11"/>
      <c r="N132" s="35" t="e">
        <f>+H132+J132</f>
        <v>#N/A</v>
      </c>
      <c r="O132" s="35" t="e">
        <f>(D132-(D132*N132))</f>
        <v>#N/A</v>
      </c>
      <c r="P132" s="49" t="e">
        <f t="shared" ref="P132" si="80">IF(O133&gt;1%,O133,O132)</f>
        <v>#N/A</v>
      </c>
      <c r="Q132" s="63" t="e">
        <f>IF(P134&gt;1%,P134,P132)</f>
        <v>#N/A</v>
      </c>
      <c r="R132" s="66" t="e">
        <f>IF(Q132&lt;=20%,Criterios!$A$20,IF(Q132&lt;=40%,Criterios!$A$21,IF(Q132&lt;=60%,Criterios!$A$22,IF(Q132&lt;=80,Criterios!$A$23,Criterios!$A$24))))</f>
        <v>#N/A</v>
      </c>
      <c r="S132" s="24"/>
    </row>
    <row r="133" spans="1:19" ht="15" x14ac:dyDescent="0.2">
      <c r="A133" s="22"/>
      <c r="B133" s="55"/>
      <c r="C133" s="58"/>
      <c r="D133" s="61" t="e">
        <f>VLOOKUP(C133,Criterios!$A$20:$B$24,2,FALSE)</f>
        <v>#N/A</v>
      </c>
      <c r="E133" s="52"/>
      <c r="F133" s="43" t="s">
        <v>44</v>
      </c>
      <c r="G133" s="11"/>
      <c r="H133" s="32" t="e">
        <f>VLOOKUP(G133,Criterios!$B$3:$C$6,2,FALSE)</f>
        <v>#N/A</v>
      </c>
      <c r="I133" s="11"/>
      <c r="J133" s="32" t="e">
        <f>VLOOKUP(I133,Criterios!$B$7:$C$9,2,FALSE)</f>
        <v>#N/A</v>
      </c>
      <c r="K133" s="11"/>
      <c r="L133" s="11"/>
      <c r="M133" s="11"/>
      <c r="N133" s="35" t="e">
        <f t="shared" ref="N133" si="81">+H133+J133</f>
        <v>#N/A</v>
      </c>
      <c r="O133" s="35" t="e">
        <f>(O132-(O132*N133))</f>
        <v>#N/A</v>
      </c>
      <c r="P133" s="50"/>
      <c r="Q133" s="64"/>
      <c r="R133" s="67"/>
      <c r="S133" s="24"/>
    </row>
    <row r="134" spans="1:19" ht="15" x14ac:dyDescent="0.2">
      <c r="A134" s="22"/>
      <c r="B134" s="55"/>
      <c r="C134" s="58"/>
      <c r="D134" s="61" t="e">
        <f>VLOOKUP(C134,Criterios!$A$20:$B$24,2,FALSE)</f>
        <v>#N/A</v>
      </c>
      <c r="E134" s="52" t="s">
        <v>62</v>
      </c>
      <c r="F134" s="43" t="s">
        <v>43</v>
      </c>
      <c r="G134" s="11"/>
      <c r="H134" s="32" t="e">
        <f>VLOOKUP(G134,Criterios!$B$3:$C$6,2,FALSE)</f>
        <v>#N/A</v>
      </c>
      <c r="I134" s="11"/>
      <c r="J134" s="32" t="e">
        <f>VLOOKUP(I134,Criterios!$B$7:$C$9,2,FALSE)</f>
        <v>#N/A</v>
      </c>
      <c r="K134" s="11"/>
      <c r="L134" s="11"/>
      <c r="M134" s="11"/>
      <c r="N134" s="35" t="e">
        <f>+H134+J134</f>
        <v>#N/A</v>
      </c>
      <c r="O134" s="35" t="e">
        <f>IF(N134&gt;1%,(O133-(O133*N134)),N134)</f>
        <v>#N/A</v>
      </c>
      <c r="P134" s="49" t="e">
        <f t="shared" ref="P134" si="82">IF(O135&gt;1%,O135,O134)</f>
        <v>#N/A</v>
      </c>
      <c r="Q134" s="64"/>
      <c r="R134" s="67"/>
      <c r="S134" s="24"/>
    </row>
    <row r="135" spans="1:19" ht="15" x14ac:dyDescent="0.2">
      <c r="A135" s="22"/>
      <c r="B135" s="56"/>
      <c r="C135" s="59"/>
      <c r="D135" s="62" t="e">
        <f>VLOOKUP(C135,Criterios!$A$20:$B$24,2,FALSE)</f>
        <v>#N/A</v>
      </c>
      <c r="E135" s="53"/>
      <c r="F135" s="42" t="s">
        <v>44</v>
      </c>
      <c r="G135" s="12"/>
      <c r="H135" s="33" t="e">
        <f>VLOOKUP(G135,Criterios!$B$3:$C$6,2,FALSE)</f>
        <v>#N/A</v>
      </c>
      <c r="I135" s="12"/>
      <c r="J135" s="33" t="e">
        <f>VLOOKUP(I135,Criterios!$B$7:$C$9,2,FALSE)</f>
        <v>#N/A</v>
      </c>
      <c r="K135" s="12"/>
      <c r="L135" s="12"/>
      <c r="M135" s="12"/>
      <c r="N135" s="36" t="e">
        <f t="shared" ref="N135" si="83">+H135+J135</f>
        <v>#N/A</v>
      </c>
      <c r="O135" s="36" t="e">
        <f>IF(N135&gt;1%,(O134-(O134*N135)),N135)</f>
        <v>#N/A</v>
      </c>
      <c r="P135" s="50"/>
      <c r="Q135" s="65"/>
      <c r="R135" s="68"/>
      <c r="S135" s="26"/>
    </row>
  </sheetData>
  <mergeCells count="274">
    <mergeCell ref="B44:B47"/>
    <mergeCell ref="C44:C47"/>
    <mergeCell ref="D44:D47"/>
    <mergeCell ref="E44:E45"/>
    <mergeCell ref="P44:P45"/>
    <mergeCell ref="Q44:Q47"/>
    <mergeCell ref="R44:R47"/>
    <mergeCell ref="E46:E47"/>
    <mergeCell ref="P46:P47"/>
    <mergeCell ref="B40:B43"/>
    <mergeCell ref="C40:C43"/>
    <mergeCell ref="D40:D43"/>
    <mergeCell ref="E40:E41"/>
    <mergeCell ref="P40:P41"/>
    <mergeCell ref="Q40:Q43"/>
    <mergeCell ref="R40:R43"/>
    <mergeCell ref="E42:E43"/>
    <mergeCell ref="P42:P43"/>
    <mergeCell ref="D32:D35"/>
    <mergeCell ref="E32:E33"/>
    <mergeCell ref="P32:P33"/>
    <mergeCell ref="Q32:Q35"/>
    <mergeCell ref="R32:R35"/>
    <mergeCell ref="E34:E35"/>
    <mergeCell ref="P34:P35"/>
    <mergeCell ref="B36:B39"/>
    <mergeCell ref="C36:C39"/>
    <mergeCell ref="D36:D39"/>
    <mergeCell ref="E36:E37"/>
    <mergeCell ref="P36:P37"/>
    <mergeCell ref="Q36:Q39"/>
    <mergeCell ref="R36:R39"/>
    <mergeCell ref="E38:E39"/>
    <mergeCell ref="P38:P39"/>
    <mergeCell ref="R22:R26"/>
    <mergeCell ref="E25:E26"/>
    <mergeCell ref="P25:P26"/>
    <mergeCell ref="B27:B31"/>
    <mergeCell ref="C27:C31"/>
    <mergeCell ref="D27:D31"/>
    <mergeCell ref="E27:E29"/>
    <mergeCell ref="P27:P29"/>
    <mergeCell ref="Q27:Q31"/>
    <mergeCell ref="R27:R31"/>
    <mergeCell ref="E30:E31"/>
    <mergeCell ref="P30:P31"/>
    <mergeCell ref="B14:B17"/>
    <mergeCell ref="C14:C17"/>
    <mergeCell ref="D14:D17"/>
    <mergeCell ref="E14:E15"/>
    <mergeCell ref="R14:R17"/>
    <mergeCell ref="E16:E17"/>
    <mergeCell ref="P16:P17"/>
    <mergeCell ref="B18:B21"/>
    <mergeCell ref="C18:C21"/>
    <mergeCell ref="D18:D21"/>
    <mergeCell ref="E18:E19"/>
    <mergeCell ref="P18:P19"/>
    <mergeCell ref="Q18:Q21"/>
    <mergeCell ref="R18:R21"/>
    <mergeCell ref="E20:E21"/>
    <mergeCell ref="P20:P21"/>
    <mergeCell ref="B11:B13"/>
    <mergeCell ref="C11:D12"/>
    <mergeCell ref="E11:E13"/>
    <mergeCell ref="F11:F13"/>
    <mergeCell ref="G11:M11"/>
    <mergeCell ref="N11:Q11"/>
    <mergeCell ref="R11:R13"/>
    <mergeCell ref="G12:J12"/>
    <mergeCell ref="K12:M12"/>
    <mergeCell ref="N12:N13"/>
    <mergeCell ref="O12:O13"/>
    <mergeCell ref="P12:P13"/>
    <mergeCell ref="Q12:Q13"/>
    <mergeCell ref="R79:R82"/>
    <mergeCell ref="E81:E82"/>
    <mergeCell ref="P81:P82"/>
    <mergeCell ref="B83:B86"/>
    <mergeCell ref="C83:C86"/>
    <mergeCell ref="B110:B114"/>
    <mergeCell ref="C110:C114"/>
    <mergeCell ref="D110:D114"/>
    <mergeCell ref="E110:E112"/>
    <mergeCell ref="P110:P112"/>
    <mergeCell ref="Q110:Q114"/>
    <mergeCell ref="R110:R114"/>
    <mergeCell ref="E113:E114"/>
    <mergeCell ref="P113:P114"/>
    <mergeCell ref="D83:D86"/>
    <mergeCell ref="E83:E84"/>
    <mergeCell ref="P83:P84"/>
    <mergeCell ref="Q83:Q86"/>
    <mergeCell ref="R83:R86"/>
    <mergeCell ref="E85:E86"/>
    <mergeCell ref="P85:P86"/>
    <mergeCell ref="D65:D69"/>
    <mergeCell ref="E65:E67"/>
    <mergeCell ref="P65:P67"/>
    <mergeCell ref="Q65:Q69"/>
    <mergeCell ref="R65:R69"/>
    <mergeCell ref="E68:E69"/>
    <mergeCell ref="P68:P69"/>
    <mergeCell ref="B70:B74"/>
    <mergeCell ref="D70:D74"/>
    <mergeCell ref="E70:E72"/>
    <mergeCell ref="P70:P72"/>
    <mergeCell ref="Q70:Q74"/>
    <mergeCell ref="R70:R74"/>
    <mergeCell ref="E73:E74"/>
    <mergeCell ref="P73:P74"/>
    <mergeCell ref="C70:C74"/>
    <mergeCell ref="P61:P62"/>
    <mergeCell ref="R61:R64"/>
    <mergeCell ref="E63:E64"/>
    <mergeCell ref="S54:S56"/>
    <mergeCell ref="G55:J55"/>
    <mergeCell ref="B2:B5"/>
    <mergeCell ref="T99:T101"/>
    <mergeCell ref="L97:N97"/>
    <mergeCell ref="G98:K98"/>
    <mergeCell ref="B99:B101"/>
    <mergeCell ref="E99:E101"/>
    <mergeCell ref="F99:F101"/>
    <mergeCell ref="R99:R101"/>
    <mergeCell ref="I9:K9"/>
    <mergeCell ref="F9:G9"/>
    <mergeCell ref="Q100:Q101"/>
    <mergeCell ref="R54:R56"/>
    <mergeCell ref="Q55:Q56"/>
    <mergeCell ref="L52:N52"/>
    <mergeCell ref="E61:E62"/>
    <mergeCell ref="C2:R5"/>
    <mergeCell ref="B7:T7"/>
    <mergeCell ref="B50:T50"/>
    <mergeCell ref="C65:C69"/>
    <mergeCell ref="B54:B56"/>
    <mergeCell ref="L9:N9"/>
    <mergeCell ref="N54:Q54"/>
    <mergeCell ref="K55:M55"/>
    <mergeCell ref="N55:N56"/>
    <mergeCell ref="O55:O56"/>
    <mergeCell ref="P55:P56"/>
    <mergeCell ref="F52:G52"/>
    <mergeCell ref="H52:K52"/>
    <mergeCell ref="C54:D55"/>
    <mergeCell ref="G54:M54"/>
    <mergeCell ref="E54:E56"/>
    <mergeCell ref="F54:F56"/>
    <mergeCell ref="G53:K53"/>
    <mergeCell ref="P14:P15"/>
    <mergeCell ref="Q14:Q17"/>
    <mergeCell ref="B22:B26"/>
    <mergeCell ref="C22:C26"/>
    <mergeCell ref="D22:D26"/>
    <mergeCell ref="E22:E24"/>
    <mergeCell ref="P22:P24"/>
    <mergeCell ref="Q22:Q26"/>
    <mergeCell ref="B32:B35"/>
    <mergeCell ref="C32:C35"/>
    <mergeCell ref="Q57:Q60"/>
    <mergeCell ref="R57:R60"/>
    <mergeCell ref="E59:E60"/>
    <mergeCell ref="P59:P60"/>
    <mergeCell ref="B75:B78"/>
    <mergeCell ref="C75:C78"/>
    <mergeCell ref="D75:D78"/>
    <mergeCell ref="E75:E76"/>
    <mergeCell ref="P75:P76"/>
    <mergeCell ref="Q75:Q78"/>
    <mergeCell ref="R75:R78"/>
    <mergeCell ref="E77:E78"/>
    <mergeCell ref="P77:P78"/>
    <mergeCell ref="B57:B60"/>
    <mergeCell ref="C57:C60"/>
    <mergeCell ref="D57:D60"/>
    <mergeCell ref="E57:E58"/>
    <mergeCell ref="P57:P58"/>
    <mergeCell ref="B61:B64"/>
    <mergeCell ref="C61:C64"/>
    <mergeCell ref="D61:D64"/>
    <mergeCell ref="Q61:Q64"/>
    <mergeCell ref="P63:P64"/>
    <mergeCell ref="B65:B69"/>
    <mergeCell ref="B79:B82"/>
    <mergeCell ref="C79:C82"/>
    <mergeCell ref="D79:D82"/>
    <mergeCell ref="E79:E80"/>
    <mergeCell ref="P79:P80"/>
    <mergeCell ref="E106:E107"/>
    <mergeCell ref="P106:P107"/>
    <mergeCell ref="Q106:Q109"/>
    <mergeCell ref="Q87:Q90"/>
    <mergeCell ref="E87:E88"/>
    <mergeCell ref="P87:P88"/>
    <mergeCell ref="Q79:Q82"/>
    <mergeCell ref="R87:R90"/>
    <mergeCell ref="E89:E90"/>
    <mergeCell ref="P89:P90"/>
    <mergeCell ref="C99:D100"/>
    <mergeCell ref="G99:M99"/>
    <mergeCell ref="N99:Q99"/>
    <mergeCell ref="G100:J100"/>
    <mergeCell ref="K100:M100"/>
    <mergeCell ref="N100:N101"/>
    <mergeCell ref="O100:O101"/>
    <mergeCell ref="P100:P101"/>
    <mergeCell ref="H97:K97"/>
    <mergeCell ref="F97:G97"/>
    <mergeCell ref="B87:B90"/>
    <mergeCell ref="C87:C90"/>
    <mergeCell ref="D87:D90"/>
    <mergeCell ref="E122:E123"/>
    <mergeCell ref="P122:P123"/>
    <mergeCell ref="B120:B123"/>
    <mergeCell ref="C120:C123"/>
    <mergeCell ref="D120:D123"/>
    <mergeCell ref="Q120:Q123"/>
    <mergeCell ref="B115:B119"/>
    <mergeCell ref="C115:C119"/>
    <mergeCell ref="D115:D119"/>
    <mergeCell ref="E115:E117"/>
    <mergeCell ref="P115:P117"/>
    <mergeCell ref="Q115:Q119"/>
    <mergeCell ref="Q124:Q127"/>
    <mergeCell ref="R124:R127"/>
    <mergeCell ref="E124:E125"/>
    <mergeCell ref="P124:P125"/>
    <mergeCell ref="E126:E127"/>
    <mergeCell ref="R106:R109"/>
    <mergeCell ref="E108:E109"/>
    <mergeCell ref="P108:P109"/>
    <mergeCell ref="B95:T95"/>
    <mergeCell ref="R120:R123"/>
    <mergeCell ref="S99:S101"/>
    <mergeCell ref="R115:R119"/>
    <mergeCell ref="Q102:Q105"/>
    <mergeCell ref="R102:R105"/>
    <mergeCell ref="E104:E105"/>
    <mergeCell ref="P104:P105"/>
    <mergeCell ref="E118:E119"/>
    <mergeCell ref="P118:P119"/>
    <mergeCell ref="E120:E121"/>
    <mergeCell ref="P120:P121"/>
    <mergeCell ref="B102:B105"/>
    <mergeCell ref="C102:C105"/>
    <mergeCell ref="D102:D105"/>
    <mergeCell ref="E102:E103"/>
    <mergeCell ref="P102:P103"/>
    <mergeCell ref="B106:B109"/>
    <mergeCell ref="C106:C109"/>
    <mergeCell ref="D106:D109"/>
    <mergeCell ref="Q132:Q135"/>
    <mergeCell ref="R132:R135"/>
    <mergeCell ref="E134:E135"/>
    <mergeCell ref="P134:P135"/>
    <mergeCell ref="B128:B131"/>
    <mergeCell ref="C128:C131"/>
    <mergeCell ref="D128:D131"/>
    <mergeCell ref="Q128:Q131"/>
    <mergeCell ref="R128:R131"/>
    <mergeCell ref="P126:P127"/>
    <mergeCell ref="E128:E129"/>
    <mergeCell ref="P128:P129"/>
    <mergeCell ref="E132:E133"/>
    <mergeCell ref="P132:P133"/>
    <mergeCell ref="E130:E131"/>
    <mergeCell ref="P130:P131"/>
    <mergeCell ref="B132:B135"/>
    <mergeCell ref="C132:C135"/>
    <mergeCell ref="D132:D135"/>
    <mergeCell ref="B124:B127"/>
    <mergeCell ref="C124:C127"/>
    <mergeCell ref="D124:D127"/>
  </mergeCells>
  <dataValidations count="21">
    <dataValidation allowBlank="1" showInputMessage="1" showErrorMessage="1" prompt="Seleccione la respuesta de la lista desplegable." sqref="K56:M56 K101:M101 K13:M13" xr:uid="{00000000-0002-0000-0000-000003000000}"/>
    <dataValidation allowBlank="1" showInputMessage="1" showErrorMessage="1" prompt="Son las variables asignadas para evaluar el diseño del control del riesgo." sqref="G54 G99 G11" xr:uid="{00000000-0002-0000-0000-000006000000}"/>
    <dataValidation allowBlank="1" showInputMessage="1" showErrorMessage="1" prompt="Registre las conclusiones u observaciones respecto a la evaluación de la ejecución de la actividad de control, a partir de los resultados reportados por el proceso en el Formato Mapa y plan de tratamiento de riesgos (FOR-SG-013) sección C." sqref="T99:T101" xr:uid="{00000000-0002-0000-0000-00000D000000}"/>
    <dataValidation allowBlank="1" showInputMessage="1" showErrorMessage="1" prompt="Relacione el riesgo identificado en el formato Mapa y plan de tratamiento de riesgos (FOR-SG-013)." sqref="B54:B56 B99:B101 B11:B13" xr:uid="{5A3AFAD5-886C-49BA-BA45-4FCDC3487FF1}"/>
    <dataValidation allowBlank="1" showInputMessage="1" showErrorMessage="1" prompt="Relacione la causa del riesgo identificado en el formato Mapa y plan de tratamiento de riesgos (FOR-SG-013). Si cuenta con mas de dos causas, copie e inserte cuantas filas adicionales requiera." sqref="E54:E56 E99:E101 E11:E13" xr:uid="{A8DB51B7-B19C-4196-B6DA-053CADA1A8CA}"/>
    <dataValidation allowBlank="1" showInputMessage="1" showErrorMessage="1" prompt="Relacione la actividad de control registrada en el formato Mapa y plan de tratamiento de riesgos (FOR-SG-013). Si cuenta con mas de dos controles por causa, copie e inserte cuantas filas adicionales requiera." sqref="F54:F56 F99:F101 F11:F13" xr:uid="{BC27E3A9-8BA2-42AD-AE90-8FE945A98D7E}"/>
    <dataValidation allowBlank="1" showInputMessage="1" showErrorMessage="1" prompt="Permiten darle formalidad al control y su fin es el de conocer el entorno del control y complementar el análisis con elementos cualitativos; sin embargo, estos no tienen una incidencia directa en su efectividad." sqref="K55:M55 K100:M100 K12:M12" xr:uid="{C270AD46-6A05-49FF-B05E-019C024AC143}"/>
    <dataValidation allowBlank="1" showInputMessage="1" showErrorMessage="1" prompt="Permiten dar un peso a la eficiencia del control y de esta manera dar movimiento en la matriz de calor, a partir de los cambios en la probabilidad y el impacto." sqref="G55 G100 G12" xr:uid="{59A23908-C334-4E03-AB9E-0C1F4B3855C9}"/>
    <dataValidation allowBlank="1" showInputMessage="1" showErrorMessage="1" prompt="Respuesta automática. No diligenciar." sqref="D101 J56 H56 D56 J101 N55:P56 H101 N100:P101 J13 H13 D13 N12:P13" xr:uid="{3183E42B-FE84-419D-85F5-D60ACF4B66C8}"/>
    <dataValidation allowBlank="1" showInputMessage="1" showErrorMessage="1" prompt="Seleccione de la lista desplegable, la probabilidad inherente registrada en el Formato Mapa y plan de tratamiento de riesgos (FOR-SG-013), columna J." sqref="C56 C101 C13" xr:uid="{3ADDA1FE-65FE-4C64-A459-604629FADCE4}"/>
    <dataValidation allowBlank="1" showInputMessage="1" showErrorMessage="1" prompt="Registre las conclusiones u observaciones respecto al diseño de la actividad de control de acuerdo con cada uno de los atributos evaluados, cuando aplique." sqref="S54:S56 S99:S101" xr:uid="{0D75904C-B2D0-44DE-B836-C4CEA4BBF607}"/>
    <dataValidation allowBlank="1" showInputMessage="1" showErrorMessage="1" prompt="Seleccione la respuesta de la lista desplegable. Si no se requiere el uso de todas las filas, seleccione &quot;No aplica&quot; para aquellas que se encuentren vacias." sqref="G56 G101 I56 I101 G13 I13" xr:uid="{17279336-BFF4-4A7D-84D9-47B2446EDE95}"/>
    <dataValidation allowBlank="1" showInputMessage="1" showErrorMessage="1" prompt="Respuesta automática. No diligenciar. RECUERDE que para las filas vacias en las columnas &quot;G&quot; e &quot;I&quot; se debe seleccionar &quot;No aplica&quot;." sqref="Q55:Q56 Q100:Q101 Q12:Q13" xr:uid="{7927F6F2-BCAE-4AE2-8200-FCECB6EAAC93}"/>
    <dataValidation allowBlank="1" showInputMessage="1" showErrorMessage="1" prompt="Respuesta automática._x000a_El resultado que se genera, corresponde a la probabilidad residual que se debe registrar en la columna &quot;P&quot; del formato Mapa y plan de tratamiento de riesgos (FOR-SG-013)." sqref="R54:R56 R99:R101 R11:R13" xr:uid="{D1C870A1-C27F-4666-BC6F-D6D880F777D5}"/>
    <dataValidation type="list" allowBlank="1" showInputMessage="1" showErrorMessage="1" sqref="G91:H91" xr:uid="{00000000-0002-0000-0000-00000F000000}">
      <formula1>#REF!</formula1>
    </dataValidation>
    <dataValidation type="list" allowBlank="1" showInputMessage="1" showErrorMessage="1" sqref="I91:Q91" xr:uid="{00000000-0002-0000-0000-000010000000}">
      <formula1>#REF!</formula1>
    </dataValidation>
    <dataValidation allowBlank="1" showInputMessage="1" showErrorMessage="1" prompt="En el formato DD/MM/AAAA, registre la fecha de diligenciamiento por parte del gestor del proceso." sqref="C9" xr:uid="{AC2D6085-4402-4697-BC9C-DFCDE3B1C7AD}"/>
    <dataValidation allowBlank="1" showInputMessage="1" showErrorMessage="1" prompt="Registre el nombre del proceso." sqref="F9:G9 F52:G52 F97:G97" xr:uid="{05BCB43E-CBB2-4F25-A5A5-1B68EB283B08}"/>
    <dataValidation allowBlank="1" showInputMessage="1" showErrorMessage="1" prompt="Registre nombre completo del gestor del proceso." sqref="L9:N9" xr:uid="{C0CBE365-2638-4AE0-986E-6B27CA9481E0}"/>
    <dataValidation allowBlank="1" showInputMessage="1" showErrorMessage="1" prompt="En el formato DD/MM/AAAA, registre la fecha de diligenciamiento por parte del responsable de la revisión en calidad de segunda línea de defensa." sqref="C52" xr:uid="{35F95A49-B797-4B55-B8F0-F4087053E1A6}"/>
    <dataValidation allowBlank="1" showInputMessage="1" showErrorMessage="1" prompt="En el formato DD/MM/AAAA, registre la fecha de diligenciamiento por parte del responsable de la evaluación en calidad de tercera línea de defensa." sqref="C97" xr:uid="{DB8B0748-BA91-427E-97C0-D21E1EED145C}"/>
  </dataValidations>
  <pageMargins left="0.15748031496062992" right="0.19685039370078741" top="0.39370078740157483" bottom="0.31496062992125984" header="0.31496062992125984" footer="0.23622047244094491"/>
  <pageSetup scale="37" orientation="landscape" horizontalDpi="4294967294" verticalDpi="300" r:id="rId1"/>
  <rowBreaks count="1" manualBreakCount="1">
    <brk id="47" max="16383" man="1"/>
  </rowBreaks>
  <colBreaks count="1" manualBreakCount="1">
    <brk id="19" max="1048575"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184B1CD-00EF-4C06-9BDF-993594F29D1C}">
          <x14:formula1>
            <xm:f>Criterios!$B$12:$B$13</xm:f>
          </x14:formula1>
          <xm:sqref>K57:K90 K14:K47 K102:K135</xm:sqref>
        </x14:dataValidation>
        <x14:dataValidation type="list" allowBlank="1" showInputMessage="1" showErrorMessage="1" xr:uid="{88B2765B-8488-48E7-AB50-A828989608E2}">
          <x14:formula1>
            <xm:f>Criterios!$B$14:$B$15</xm:f>
          </x14:formula1>
          <xm:sqref>L57:L90 L14:L47 L102:L135</xm:sqref>
        </x14:dataValidation>
        <x14:dataValidation type="list" allowBlank="1" showInputMessage="1" showErrorMessage="1" xr:uid="{477A6305-9075-416E-ADA2-516721432011}">
          <x14:formula1>
            <xm:f>Criterios!$B$16:$B$17</xm:f>
          </x14:formula1>
          <xm:sqref>M57:M90 M14:M47 M102:M135</xm:sqref>
        </x14:dataValidation>
        <x14:dataValidation type="list" allowBlank="1" showInputMessage="1" showErrorMessage="1" xr:uid="{62E737FE-337A-412F-A7FA-8B627908B0F5}">
          <x14:formula1>
            <xm:f>Criterios!$A$20:$A$24</xm:f>
          </x14:formula1>
          <xm:sqref>C75:C90 C14:C28 C32:C47 C57:C71 C102:C116 C120:C135</xm:sqref>
        </x14:dataValidation>
        <x14:dataValidation type="list" allowBlank="1" showInputMessage="1" showErrorMessage="1" xr:uid="{9C776F9B-7386-40D4-837F-20A03759C817}">
          <x14:formula1>
            <xm:f>Criterios!$B$3:$B$6</xm:f>
          </x14:formula1>
          <xm:sqref>G57:G90 G14:G47 G102:G135</xm:sqref>
        </x14:dataValidation>
        <x14:dataValidation type="list" allowBlank="1" showInputMessage="1" showErrorMessage="1" xr:uid="{14EA0F2F-BB7F-46E5-955D-DEA0381A756A}">
          <x14:formula1>
            <xm:f>Criterios!$B$7:$B$9</xm:f>
          </x14:formula1>
          <xm:sqref>I57:I90 I14:I47 I102:I135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2E50-CD0D-45D4-B630-8758D235EA0B}">
  <dimension ref="A2:C24"/>
  <sheetViews>
    <sheetView topLeftCell="A7" workbookViewId="0">
      <selection activeCell="C21" sqref="C21"/>
    </sheetView>
  </sheetViews>
  <sheetFormatPr baseColWidth="10" defaultRowHeight="15" x14ac:dyDescent="0.25"/>
  <cols>
    <col min="1" max="1" width="21.28515625" bestFit="1" customWidth="1"/>
  </cols>
  <sheetData>
    <row r="2" spans="1:3" x14ac:dyDescent="0.25">
      <c r="A2" s="117" t="s">
        <v>19</v>
      </c>
      <c r="B2" s="117"/>
      <c r="C2" s="117"/>
    </row>
    <row r="3" spans="1:3" x14ac:dyDescent="0.25">
      <c r="A3" s="116" t="s">
        <v>25</v>
      </c>
      <c r="B3" t="s">
        <v>20</v>
      </c>
      <c r="C3" s="6">
        <v>0.25</v>
      </c>
    </row>
    <row r="4" spans="1:3" x14ac:dyDescent="0.25">
      <c r="A4" s="116"/>
      <c r="B4" t="s">
        <v>21</v>
      </c>
      <c r="C4" s="6">
        <v>0.15</v>
      </c>
    </row>
    <row r="5" spans="1:3" x14ac:dyDescent="0.25">
      <c r="A5" s="116"/>
      <c r="B5" t="s">
        <v>22</v>
      </c>
      <c r="C5" s="6">
        <v>0.1</v>
      </c>
    </row>
    <row r="6" spans="1:3" x14ac:dyDescent="0.25">
      <c r="A6" s="7"/>
      <c r="B6" t="s">
        <v>57</v>
      </c>
    </row>
    <row r="7" spans="1:3" x14ac:dyDescent="0.25">
      <c r="A7" s="116" t="s">
        <v>26</v>
      </c>
      <c r="B7" t="s">
        <v>23</v>
      </c>
      <c r="C7" s="6">
        <v>0.25</v>
      </c>
    </row>
    <row r="8" spans="1:3" x14ac:dyDescent="0.25">
      <c r="A8" s="116"/>
      <c r="B8" t="s">
        <v>24</v>
      </c>
      <c r="C8" s="6">
        <v>0.15</v>
      </c>
    </row>
    <row r="9" spans="1:3" x14ac:dyDescent="0.25">
      <c r="A9" s="7"/>
      <c r="B9" t="s">
        <v>57</v>
      </c>
      <c r="C9" s="6"/>
    </row>
    <row r="11" spans="1:3" x14ac:dyDescent="0.25">
      <c r="A11" s="117" t="s">
        <v>27</v>
      </c>
      <c r="B11" s="117"/>
      <c r="C11" s="117"/>
    </row>
    <row r="12" spans="1:3" x14ac:dyDescent="0.25">
      <c r="A12" s="116" t="s">
        <v>28</v>
      </c>
      <c r="B12" t="s">
        <v>30</v>
      </c>
      <c r="C12" s="6"/>
    </row>
    <row r="13" spans="1:3" x14ac:dyDescent="0.25">
      <c r="A13" s="116"/>
      <c r="B13" t="s">
        <v>31</v>
      </c>
      <c r="C13" s="6"/>
    </row>
    <row r="14" spans="1:3" x14ac:dyDescent="0.25">
      <c r="A14" s="116" t="s">
        <v>29</v>
      </c>
      <c r="B14" t="s">
        <v>32</v>
      </c>
      <c r="C14" s="6"/>
    </row>
    <row r="15" spans="1:3" x14ac:dyDescent="0.25">
      <c r="A15" s="116"/>
      <c r="B15" t="s">
        <v>33</v>
      </c>
      <c r="C15" s="6"/>
    </row>
    <row r="16" spans="1:3" x14ac:dyDescent="0.25">
      <c r="A16" s="116" t="s">
        <v>34</v>
      </c>
      <c r="B16" t="s">
        <v>35</v>
      </c>
    </row>
    <row r="17" spans="1:2" x14ac:dyDescent="0.25">
      <c r="A17" s="116"/>
      <c r="B17" t="s">
        <v>36</v>
      </c>
    </row>
    <row r="19" spans="1:2" x14ac:dyDescent="0.25">
      <c r="A19" s="115" t="s">
        <v>50</v>
      </c>
      <c r="B19" s="115"/>
    </row>
    <row r="20" spans="1:2" x14ac:dyDescent="0.25">
      <c r="A20" t="s">
        <v>51</v>
      </c>
      <c r="B20" s="9">
        <v>0.2</v>
      </c>
    </row>
    <row r="21" spans="1:2" x14ac:dyDescent="0.25">
      <c r="A21" t="s">
        <v>52</v>
      </c>
      <c r="B21" s="9">
        <v>0.4</v>
      </c>
    </row>
    <row r="22" spans="1:2" x14ac:dyDescent="0.25">
      <c r="A22" t="s">
        <v>53</v>
      </c>
      <c r="B22" s="9">
        <v>0.6</v>
      </c>
    </row>
    <row r="23" spans="1:2" x14ac:dyDescent="0.25">
      <c r="A23" t="s">
        <v>54</v>
      </c>
      <c r="B23" s="9">
        <v>0.8</v>
      </c>
    </row>
    <row r="24" spans="1:2" x14ac:dyDescent="0.25">
      <c r="A24" t="s">
        <v>55</v>
      </c>
      <c r="B24" s="9">
        <v>1</v>
      </c>
    </row>
  </sheetData>
  <mergeCells count="8">
    <mergeCell ref="A19:B19"/>
    <mergeCell ref="A16:A17"/>
    <mergeCell ref="A3:A5"/>
    <mergeCell ref="A7:A8"/>
    <mergeCell ref="A2:C2"/>
    <mergeCell ref="A11:C11"/>
    <mergeCell ref="A12:A13"/>
    <mergeCell ref="A14:A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Eval_controles</vt:lpstr>
      <vt:lpstr>Criterios</vt:lpstr>
      <vt:lpstr>Eval_controles!Área_de_impresión</vt:lpstr>
      <vt:lpstr>Eval_controles!Títulos_a_imprimir</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Nadia Katherine Vargas Barajas</dc:creator>
  <cp:keywords/>
  <dc:description/>
  <cp:lastModifiedBy>Bibiana Cubillos</cp:lastModifiedBy>
  <cp:revision/>
  <cp:lastPrinted>2019-04-13T16:56:10Z</cp:lastPrinted>
  <dcterms:created xsi:type="dcterms:W3CDTF">2015-05-11T19:50:46Z</dcterms:created>
  <dcterms:modified xsi:type="dcterms:W3CDTF">2024-02-10T00:22:23Z</dcterms:modified>
  <cp:category/>
  <cp:contentStatus/>
</cp:coreProperties>
</file>