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bcubillos\OneDrive\INTEGRACION SOCIAL\RIESGOS\GESTIÓN 2025\GESTIÓN AMBIENTAL\PARA PUBLICAR\"/>
    </mc:Choice>
  </mc:AlternateContent>
  <bookViews>
    <workbookView xWindow="0" yWindow="0" windowWidth="28800" windowHeight="11715" tabRatio="766"/>
  </bookViews>
  <sheets>
    <sheet name="1. Mapa y plan de tratamiento" sheetId="5" r:id="rId1"/>
    <sheet name="2. Evaluación de controles" sheetId="10" r:id="rId2"/>
    <sheet name="Anexos" sheetId="7" r:id="rId3"/>
    <sheet name="Criterios" sheetId="9" state="hidden" r:id="rId4"/>
  </sheets>
  <externalReferences>
    <externalReference r:id="rId5"/>
    <externalReference r:id="rId6"/>
    <externalReference r:id="rId7"/>
    <externalReference r:id="rId8"/>
  </externalReferences>
  <definedNames>
    <definedName name="_xlnm._FilterDatabase" localSheetId="0" hidden="1">'1. Mapa y plan de tratamiento'!$A$10:$AV$25</definedName>
    <definedName name="_xlnm._FilterDatabase" localSheetId="1" hidden="1">'2. Evaluación de controles'!#REF!</definedName>
    <definedName name="_xlnm.Print_Area" localSheetId="0">'1. Mapa y plan de tratamiento'!$A$1:$AV$26</definedName>
    <definedName name="_xlnm.Print_Area" localSheetId="1">'2. Evaluación de controles'!$A$52:$W$96</definedName>
    <definedName name="_xlnm.Print_Area" localSheetId="2">Anexos!$A$1:$G$45</definedName>
    <definedName name="_xlnm.Print_Titles" localSheetId="1">'2. Evaluación de controles'!$2:$5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5" i="5" l="1"/>
  <c r="AM25" i="5" l="1"/>
  <c r="AL25" i="5"/>
  <c r="AG25" i="5"/>
  <c r="AF25" i="5"/>
  <c r="AG22" i="5"/>
  <c r="AF22" i="5"/>
  <c r="AG19" i="5"/>
  <c r="AF19" i="5"/>
  <c r="AG14" i="5"/>
  <c r="AF14" i="5"/>
  <c r="AG11" i="5"/>
  <c r="AF11" i="5"/>
  <c r="K95" i="10"/>
  <c r="I95" i="10"/>
  <c r="K94" i="10"/>
  <c r="I94" i="10"/>
  <c r="K93" i="10"/>
  <c r="I93" i="10"/>
  <c r="K92" i="10"/>
  <c r="I92" i="10"/>
  <c r="K91" i="10"/>
  <c r="I91" i="10"/>
  <c r="K90" i="10"/>
  <c r="I90" i="10"/>
  <c r="E90" i="10"/>
  <c r="K89" i="10"/>
  <c r="I89" i="10"/>
  <c r="K88" i="10"/>
  <c r="I88" i="10"/>
  <c r="K87" i="10"/>
  <c r="I87" i="10"/>
  <c r="K86" i="10"/>
  <c r="I86" i="10"/>
  <c r="K85" i="10"/>
  <c r="I85" i="10"/>
  <c r="K84" i="10"/>
  <c r="I84" i="10"/>
  <c r="E84" i="10"/>
  <c r="K83" i="10"/>
  <c r="I83" i="10"/>
  <c r="K82" i="10"/>
  <c r="I82" i="10"/>
  <c r="K81" i="10"/>
  <c r="I81" i="10"/>
  <c r="K80" i="10"/>
  <c r="I80" i="10"/>
  <c r="K79" i="10"/>
  <c r="I79" i="10"/>
  <c r="K78" i="10"/>
  <c r="I78" i="10"/>
  <c r="E78" i="10"/>
  <c r="K77" i="10"/>
  <c r="I77" i="10"/>
  <c r="K76" i="10"/>
  <c r="I76" i="10"/>
  <c r="K75" i="10"/>
  <c r="I75" i="10"/>
  <c r="K74" i="10"/>
  <c r="I74" i="10"/>
  <c r="K73" i="10"/>
  <c r="I73" i="10"/>
  <c r="K72" i="10"/>
  <c r="I72" i="10"/>
  <c r="E72" i="10"/>
  <c r="K71" i="10"/>
  <c r="I71" i="10"/>
  <c r="K70" i="10"/>
  <c r="I70" i="10"/>
  <c r="K69" i="10"/>
  <c r="I69" i="10"/>
  <c r="K68" i="10"/>
  <c r="I68" i="10"/>
  <c r="K67" i="10"/>
  <c r="I67" i="10"/>
  <c r="K66" i="10"/>
  <c r="I66" i="10"/>
  <c r="E66" i="10"/>
  <c r="K65" i="10"/>
  <c r="I65" i="10"/>
  <c r="K64" i="10"/>
  <c r="I64" i="10"/>
  <c r="K63" i="10"/>
  <c r="I63" i="10"/>
  <c r="K62" i="10"/>
  <c r="I62" i="10"/>
  <c r="K61" i="10"/>
  <c r="I61" i="10"/>
  <c r="K60" i="10"/>
  <c r="I60" i="10"/>
  <c r="E60" i="10"/>
  <c r="K49" i="10"/>
  <c r="I49" i="10"/>
  <c r="K48" i="10"/>
  <c r="I48" i="10"/>
  <c r="K47" i="10"/>
  <c r="I47" i="10"/>
  <c r="K45" i="10"/>
  <c r="I45" i="10"/>
  <c r="K43" i="10"/>
  <c r="I43" i="10"/>
  <c r="K42" i="10"/>
  <c r="I42" i="10"/>
  <c r="K41" i="10"/>
  <c r="I41" i="10"/>
  <c r="K40" i="10"/>
  <c r="I40" i="10"/>
  <c r="K37" i="10"/>
  <c r="I37" i="10"/>
  <c r="K36" i="10"/>
  <c r="I36" i="10"/>
  <c r="K35" i="10"/>
  <c r="I35" i="10"/>
  <c r="K33" i="10"/>
  <c r="I33" i="10"/>
  <c r="I32" i="10"/>
  <c r="K32" i="10"/>
  <c r="K31" i="10"/>
  <c r="I31" i="10"/>
  <c r="K30" i="10"/>
  <c r="I30" i="10"/>
  <c r="K27" i="10"/>
  <c r="I27" i="10"/>
  <c r="K25" i="10"/>
  <c r="K24" i="10"/>
  <c r="K23" i="10"/>
  <c r="I25" i="10"/>
  <c r="I24" i="10"/>
  <c r="I23" i="10"/>
  <c r="K19" i="10"/>
  <c r="I19" i="10"/>
  <c r="K18" i="10"/>
  <c r="I18" i="10"/>
  <c r="K17" i="10"/>
  <c r="I17" i="10"/>
  <c r="Q80" i="10" l="1"/>
  <c r="Q75" i="10"/>
  <c r="Q69" i="10"/>
  <c r="Q71" i="10"/>
  <c r="R71" i="10" s="1"/>
  <c r="Q82" i="10"/>
  <c r="R82" i="10" s="1"/>
  <c r="Q91" i="10"/>
  <c r="Q93" i="10"/>
  <c r="Q92" i="10"/>
  <c r="Q17" i="10"/>
  <c r="Q19" i="10"/>
  <c r="Q95" i="10"/>
  <c r="R95" i="10" s="1"/>
  <c r="Q84" i="10"/>
  <c r="R84" i="10" s="1"/>
  <c r="R85" i="10" s="1"/>
  <c r="S84" i="10" s="1"/>
  <c r="Q65" i="10"/>
  <c r="R65" i="10" s="1"/>
  <c r="Q76" i="10"/>
  <c r="R76" i="10" s="1"/>
  <c r="Q87" i="10"/>
  <c r="Q64" i="10"/>
  <c r="R64" i="10" s="1"/>
  <c r="Q73" i="10"/>
  <c r="Q86" i="10"/>
  <c r="R86" i="10" s="1"/>
  <c r="Q18" i="10"/>
  <c r="Q70" i="10"/>
  <c r="R70" i="10" s="1"/>
  <c r="S70" i="10" s="1"/>
  <c r="Q89" i="10"/>
  <c r="R89" i="10" s="1"/>
  <c r="Q88" i="10"/>
  <c r="R88" i="10" s="1"/>
  <c r="Q94" i="10"/>
  <c r="R94" i="10" s="1"/>
  <c r="Q63" i="10"/>
  <c r="Q79" i="10"/>
  <c r="Q85" i="10"/>
  <c r="Q77" i="10"/>
  <c r="R77" i="10" s="1"/>
  <c r="Q81" i="10"/>
  <c r="Q83" i="10"/>
  <c r="R83" i="10" s="1"/>
  <c r="S82" i="10" s="1"/>
  <c r="Q60" i="10"/>
  <c r="R60" i="10" s="1"/>
  <c r="Q61" i="10"/>
  <c r="Q72" i="10"/>
  <c r="R72" i="10" s="1"/>
  <c r="Q90" i="10"/>
  <c r="R90" i="10" s="1"/>
  <c r="Q67" i="10"/>
  <c r="Q62" i="10"/>
  <c r="Q78" i="10"/>
  <c r="R78" i="10" s="1"/>
  <c r="Q66" i="10"/>
  <c r="R66" i="10" s="1"/>
  <c r="Q68" i="10"/>
  <c r="Q74" i="10"/>
  <c r="R61" i="10" l="1"/>
  <c r="S60" i="10" s="1"/>
  <c r="S94" i="10"/>
  <c r="S88" i="10"/>
  <c r="R87" i="10"/>
  <c r="S86" i="10" s="1"/>
  <c r="T84" i="10" s="1"/>
  <c r="U84" i="10" s="1"/>
  <c r="R73" i="10"/>
  <c r="S72" i="10" s="1"/>
  <c r="R91" i="10"/>
  <c r="S90" i="10" s="1"/>
  <c r="S76" i="10"/>
  <c r="S64" i="10"/>
  <c r="R79" i="10"/>
  <c r="S78" i="10" s="1"/>
  <c r="R67" i="10"/>
  <c r="S66" i="10" s="1"/>
  <c r="R62" i="10"/>
  <c r="R63" i="10" s="1"/>
  <c r="S62" i="10" s="1"/>
  <c r="R68" i="10" l="1"/>
  <c r="R69" i="10" s="1"/>
  <c r="S68" i="10" s="1"/>
  <c r="T66" i="10" s="1"/>
  <c r="U66" i="10" s="1"/>
  <c r="R74" i="10"/>
  <c r="R75" i="10" s="1"/>
  <c r="S74" i="10" s="1"/>
  <c r="T72" i="10" s="1"/>
  <c r="U72" i="10" s="1"/>
  <c r="T60" i="10"/>
  <c r="U60" i="10" s="1"/>
  <c r="R92" i="10"/>
  <c r="R93" i="10" s="1"/>
  <c r="S92" i="10" s="1"/>
  <c r="T90" i="10" s="1"/>
  <c r="U90" i="10" s="1"/>
  <c r="R80" i="10"/>
  <c r="R81" i="10" s="1"/>
  <c r="S80" i="10" s="1"/>
  <c r="T78" i="10" s="1"/>
  <c r="U78" i="10" s="1"/>
  <c r="K134" i="10"/>
  <c r="I134" i="10"/>
  <c r="K133" i="10"/>
  <c r="I133" i="10"/>
  <c r="K132" i="10"/>
  <c r="I132" i="10"/>
  <c r="K131" i="10"/>
  <c r="I131" i="10"/>
  <c r="K130" i="10"/>
  <c r="I130" i="10"/>
  <c r="K129" i="10"/>
  <c r="I129" i="10"/>
  <c r="E129" i="10"/>
  <c r="K128" i="10"/>
  <c r="I128" i="10"/>
  <c r="K127" i="10"/>
  <c r="I127" i="10"/>
  <c r="K126" i="10"/>
  <c r="I126" i="10"/>
  <c r="K125" i="10"/>
  <c r="I125" i="10"/>
  <c r="K124" i="10"/>
  <c r="I124" i="10"/>
  <c r="K123" i="10"/>
  <c r="I123" i="10"/>
  <c r="E123" i="10"/>
  <c r="K122" i="10"/>
  <c r="I122" i="10"/>
  <c r="K121" i="10"/>
  <c r="I121" i="10"/>
  <c r="K120" i="10"/>
  <c r="I120" i="10"/>
  <c r="K119" i="10"/>
  <c r="I119" i="10"/>
  <c r="K118" i="10"/>
  <c r="I118" i="10"/>
  <c r="K117" i="10"/>
  <c r="I117" i="10"/>
  <c r="E117" i="10"/>
  <c r="K116" i="10"/>
  <c r="I116" i="10"/>
  <c r="K115" i="10"/>
  <c r="I115" i="10"/>
  <c r="K114" i="10"/>
  <c r="I114" i="10"/>
  <c r="K113" i="10"/>
  <c r="I113" i="10"/>
  <c r="K112" i="10"/>
  <c r="I112" i="10"/>
  <c r="K111" i="10"/>
  <c r="I111" i="10"/>
  <c r="E111" i="10"/>
  <c r="K110" i="10"/>
  <c r="I110" i="10"/>
  <c r="K109" i="10"/>
  <c r="I109" i="10"/>
  <c r="K108" i="10"/>
  <c r="I108" i="10"/>
  <c r="K107" i="10"/>
  <c r="I107" i="10"/>
  <c r="K106" i="10"/>
  <c r="I106" i="10"/>
  <c r="K105" i="10"/>
  <c r="I105" i="10"/>
  <c r="E105" i="10"/>
  <c r="K46" i="10"/>
  <c r="I46" i="10"/>
  <c r="K44" i="10"/>
  <c r="I44" i="10"/>
  <c r="E44" i="10"/>
  <c r="Q41" i="10"/>
  <c r="K39" i="10"/>
  <c r="I39" i="10"/>
  <c r="K38" i="10"/>
  <c r="I38" i="10"/>
  <c r="E38" i="10"/>
  <c r="Q37" i="10"/>
  <c r="R37" i="10" s="1"/>
  <c r="Q35" i="10"/>
  <c r="K34" i="10"/>
  <c r="I34" i="10"/>
  <c r="Q33" i="10"/>
  <c r="E32" i="10"/>
  <c r="Q30" i="10"/>
  <c r="R30" i="10" s="1"/>
  <c r="K29" i="10"/>
  <c r="I29" i="10"/>
  <c r="K28" i="10"/>
  <c r="I28" i="10"/>
  <c r="K26" i="10"/>
  <c r="I26" i="10"/>
  <c r="E26" i="10"/>
  <c r="Q24" i="10"/>
  <c r="R24" i="10" s="1"/>
  <c r="K22" i="10"/>
  <c r="I22" i="10"/>
  <c r="K21" i="10"/>
  <c r="I21" i="10"/>
  <c r="K20" i="10"/>
  <c r="I20" i="10"/>
  <c r="E20" i="10"/>
  <c r="K16" i="10"/>
  <c r="I16" i="10"/>
  <c r="K15" i="10"/>
  <c r="I15" i="10"/>
  <c r="K14" i="10"/>
  <c r="I14" i="10"/>
  <c r="E14" i="10"/>
  <c r="Q130" i="10" l="1"/>
  <c r="Q22" i="10"/>
  <c r="Q44" i="10"/>
  <c r="Q46" i="10"/>
  <c r="Q28" i="10"/>
  <c r="Q132" i="10"/>
  <c r="Q15" i="10"/>
  <c r="Q20" i="10"/>
  <c r="R20" i="10" s="1"/>
  <c r="Q26" i="10"/>
  <c r="R26" i="10" s="1"/>
  <c r="Q39" i="10"/>
  <c r="R19" i="10"/>
  <c r="Q118" i="10"/>
  <c r="Q120" i="10"/>
  <c r="Q122" i="10"/>
  <c r="R122" i="10" s="1"/>
  <c r="S121" i="10" s="1"/>
  <c r="T117" i="10" s="1"/>
  <c r="U117" i="10" s="1"/>
  <c r="Q129" i="10"/>
  <c r="R129" i="10" s="1"/>
  <c r="Q131" i="10"/>
  <c r="R131" i="10" s="1"/>
  <c r="Q133" i="10"/>
  <c r="R133" i="10" s="1"/>
  <c r="Q105" i="10"/>
  <c r="R105" i="10" s="1"/>
  <c r="Q107" i="10"/>
  <c r="R107" i="10" s="1"/>
  <c r="Q109" i="10"/>
  <c r="R109" i="10" s="1"/>
  <c r="Q111" i="10"/>
  <c r="R111" i="10" s="1"/>
  <c r="Q113" i="10"/>
  <c r="R113" i="10" s="1"/>
  <c r="Q115" i="10"/>
  <c r="R115" i="10" s="1"/>
  <c r="Q124" i="10"/>
  <c r="Q48" i="10"/>
  <c r="R48" i="10" s="1"/>
  <c r="Q14" i="10"/>
  <c r="R14" i="10" s="1"/>
  <c r="Q16" i="10"/>
  <c r="R18" i="10"/>
  <c r="Q27" i="10"/>
  <c r="Q29" i="10"/>
  <c r="Q31" i="10"/>
  <c r="R31" i="10" s="1"/>
  <c r="S30" i="10" s="1"/>
  <c r="Q126" i="10"/>
  <c r="Q38" i="10"/>
  <c r="R38" i="10" s="1"/>
  <c r="Q40" i="10"/>
  <c r="R40" i="10" s="1"/>
  <c r="R41" i="10" s="1"/>
  <c r="S40" i="10" s="1"/>
  <c r="Q42" i="10"/>
  <c r="R42" i="10" s="1"/>
  <c r="Q128" i="10"/>
  <c r="R128" i="10" s="1"/>
  <c r="S127" i="10" s="1"/>
  <c r="T123" i="10" s="1"/>
  <c r="U123" i="10" s="1"/>
  <c r="Q43" i="10"/>
  <c r="R43" i="10" s="1"/>
  <c r="Q106" i="10"/>
  <c r="Q108" i="10"/>
  <c r="Q110" i="10"/>
  <c r="R110" i="10" s="1"/>
  <c r="S109" i="10" s="1"/>
  <c r="T105" i="10" s="1"/>
  <c r="U105" i="10" s="1"/>
  <c r="Q117" i="10"/>
  <c r="R117" i="10" s="1"/>
  <c r="Q119" i="10"/>
  <c r="R119" i="10" s="1"/>
  <c r="Q121" i="10"/>
  <c r="R121" i="10" s="1"/>
  <c r="Q134" i="10"/>
  <c r="R134" i="10" s="1"/>
  <c r="S133" i="10" s="1"/>
  <c r="T129" i="10" s="1"/>
  <c r="U129" i="10" s="1"/>
  <c r="Q21" i="10"/>
  <c r="Q23" i="10"/>
  <c r="Q25" i="10"/>
  <c r="R25" i="10" s="1"/>
  <c r="S24" i="10" s="1"/>
  <c r="Q32" i="10"/>
  <c r="R32" i="10" s="1"/>
  <c r="R33" i="10" s="1"/>
  <c r="S32" i="10" s="1"/>
  <c r="Q34" i="10"/>
  <c r="Q36" i="10"/>
  <c r="R36" i="10" s="1"/>
  <c r="S36" i="10" s="1"/>
  <c r="Q45" i="10"/>
  <c r="Q47" i="10"/>
  <c r="Q49" i="10"/>
  <c r="R49" i="10" s="1"/>
  <c r="Q112" i="10"/>
  <c r="Q114" i="10"/>
  <c r="R114" i="10" s="1"/>
  <c r="S113" i="10" s="1"/>
  <c r="Q116" i="10"/>
  <c r="R116" i="10" s="1"/>
  <c r="S115" i="10" s="1"/>
  <c r="T111" i="10" s="1"/>
  <c r="U111" i="10" s="1"/>
  <c r="Q123" i="10"/>
  <c r="R123" i="10" s="1"/>
  <c r="Q125" i="10"/>
  <c r="R125" i="10" s="1"/>
  <c r="Q127" i="10"/>
  <c r="R127" i="10" s="1"/>
  <c r="R44" i="10"/>
  <c r="R45" i="10" l="1"/>
  <c r="S44" i="10" s="1"/>
  <c r="R132" i="10"/>
  <c r="S131" i="10" s="1"/>
  <c r="R130" i="10"/>
  <c r="S129" i="10" s="1"/>
  <c r="R118" i="10"/>
  <c r="S117" i="10" s="1"/>
  <c r="R15" i="10"/>
  <c r="S14" i="10" s="1"/>
  <c r="R39" i="10"/>
  <c r="S38" i="10" s="1"/>
  <c r="S48" i="10"/>
  <c r="S18" i="10"/>
  <c r="R126" i="10"/>
  <c r="S125" i="10" s="1"/>
  <c r="R120" i="10"/>
  <c r="S119" i="10" s="1"/>
  <c r="R34" i="10"/>
  <c r="R35" i="10" s="1"/>
  <c r="S34" i="10" s="1"/>
  <c r="T32" i="10" s="1"/>
  <c r="U32" i="10" s="1"/>
  <c r="R21" i="10"/>
  <c r="R22" i="10" s="1"/>
  <c r="R23" i="10" s="1"/>
  <c r="S22" i="10" s="1"/>
  <c r="T20" i="10" s="1"/>
  <c r="U20" i="10" s="1"/>
  <c r="R27" i="10"/>
  <c r="S26" i="10" s="1"/>
  <c r="R108" i="10"/>
  <c r="S107" i="10" s="1"/>
  <c r="R124" i="10"/>
  <c r="S123" i="10" s="1"/>
  <c r="S42" i="10"/>
  <c r="R106" i="10"/>
  <c r="S105" i="10" s="1"/>
  <c r="R112" i="10"/>
  <c r="S111" i="10" s="1"/>
  <c r="R46" i="10" l="1"/>
  <c r="R47" i="10" s="1"/>
  <c r="S46" i="10" s="1"/>
  <c r="T44" i="10" s="1"/>
  <c r="U44" i="10" s="1"/>
  <c r="T38" i="10"/>
  <c r="U38" i="10" s="1"/>
  <c r="R16" i="10"/>
  <c r="R17" i="10" s="1"/>
  <c r="S16" i="10" s="1"/>
  <c r="T14" i="10" s="1"/>
  <c r="U14" i="10" s="1"/>
  <c r="S20" i="10"/>
  <c r="R28" i="10"/>
  <c r="R29" i="10" s="1"/>
  <c r="S28" i="10" s="1"/>
  <c r="T26" i="10" s="1"/>
  <c r="U26" i="10" s="1"/>
  <c r="R11" i="5"/>
  <c r="L11" i="5" l="1"/>
  <c r="L14" i="5"/>
  <c r="L17" i="5"/>
  <c r="L20" i="5"/>
  <c r="L22" i="5"/>
  <c r="L24" i="5"/>
</calcChain>
</file>

<file path=xl/sharedStrings.xml><?xml version="1.0" encoding="utf-8"?>
<sst xmlns="http://schemas.openxmlformats.org/spreadsheetml/2006/main" count="1179" uniqueCount="368">
  <si>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</si>
  <si>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</si>
  <si>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</si>
  <si>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</si>
  <si>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</si>
  <si>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</si>
  <si>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</si>
  <si>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</si>
  <si>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</si>
  <si>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</si>
  <si>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</si>
  <si>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</si>
  <si>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</si>
  <si>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</si>
  <si>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</si>
  <si>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</si>
  <si>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</si>
  <si>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</si>
  <si>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</si>
  <si>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</si>
  <si>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</si>
  <si>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</si>
  <si>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</si>
  <si>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</si>
  <si>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</si>
  <si>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</si>
  <si>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</si>
  <si>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</si>
  <si>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</si>
  <si>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</si>
  <si>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</si>
  <si>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</si>
  <si>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</si>
  <si>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</si>
  <si>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</si>
  <si>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</si>
  <si>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</si>
  <si>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</si>
  <si>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</si>
  <si>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</si>
  <si>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</si>
  <si>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</si>
  <si>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</si>
  <si>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</si>
  <si>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</si>
  <si>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</si>
  <si>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</si>
  <si>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</si>
  <si>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</si>
  <si>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</si>
  <si>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</si>
  <si>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</si>
  <si>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</si>
  <si>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</si>
  <si>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</si>
  <si>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</si>
  <si>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</si>
  <si>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</si>
  <si>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</si>
  <si>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</si>
  <si>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</si>
  <si>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</si>
  <si>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</si>
  <si>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</si>
  <si>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</si>
  <si>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</si>
  <si>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</si>
  <si>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</si>
  <si>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</si>
  <si>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</si>
  <si>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</si>
  <si>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</si>
  <si>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</si>
  <si>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</si>
  <si>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</si>
  <si>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</si>
  <si>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</si>
  <si>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</si>
  <si>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</si>
  <si>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</si>
  <si>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</si>
  <si>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</si>
  <si>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</si>
  <si>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</si>
  <si>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</si>
  <si>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</si>
  <si>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</si>
  <si>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</si>
  <si>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</si>
  <si>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</si>
  <si>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</si>
  <si>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</si>
  <si>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</si>
  <si>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</si>
  <si>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</si>
  <si>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</si>
  <si>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</si>
  <si>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</si>
  <si>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</si>
  <si>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</si>
  <si>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</si>
  <si>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</si>
  <si>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</si>
  <si>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</si>
  <si>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</si>
  <si>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</si>
  <si>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</si>
  <si>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</si>
  <si>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</si>
  <si>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</si>
  <si>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</si>
  <si>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</si>
  <si>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</si>
  <si>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</si>
  <si>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</si>
  <si>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</si>
  <si>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</si>
  <si>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</si>
  <si>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</si>
  <si>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</si>
  <si>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</si>
  <si>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</si>
  <si>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</si>
  <si>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</si>
  <si>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</si>
  <si>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</si>
  <si>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</si>
  <si>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</si>
  <si>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</si>
  <si>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</si>
  <si>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</si>
  <si>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</si>
  <si>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</si>
  <si>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</si>
  <si>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</si>
  <si>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</si>
  <si>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</si>
  <si>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</si>
  <si>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</si>
  <si>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</si>
  <si>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</si>
  <si>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</si>
  <si>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</si>
  <si>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</si>
  <si>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</si>
  <si>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</si>
  <si>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</si>
  <si>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</si>
  <si>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</si>
  <si>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</si>
  <si>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</si>
  <si>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</si>
  <si>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</si>
  <si>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</si>
  <si>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</si>
  <si>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</si>
  <si>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</si>
  <si>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</si>
  <si>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</si>
  <si>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</si>
  <si>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</si>
  <si>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</si>
  <si>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</si>
  <si>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</si>
  <si>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</si>
  <si>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</si>
  <si>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</si>
  <si>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</si>
  <si>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</si>
  <si>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</si>
  <si>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</si>
  <si>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</si>
  <si>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</si>
  <si>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</si>
  <si>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</si>
  <si>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</si>
  <si>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</si>
  <si>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</si>
  <si>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</si>
  <si>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</si>
  <si>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</si>
  <si>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</si>
  <si>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</si>
  <si>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</si>
  <si>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</si>
  <si>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</si>
  <si>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</si>
  <si>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</si>
  <si>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</si>
  <si>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</si>
  <si>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</si>
  <si>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</si>
  <si>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</si>
  <si>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</si>
  <si>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</si>
  <si>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</si>
  <si>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</si>
  <si>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</si>
  <si>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</si>
  <si>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</si>
  <si>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</si>
  <si>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</si>
  <si>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</si>
  <si>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</si>
  <si>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</si>
  <si>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</si>
  <si>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</si>
  <si>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</si>
  <si>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Gestión Ambiental</t>
  </si>
  <si>
    <t>Promover el cuidado del ambiente, brindando las herramientas y el apoyo necesario para la planificación, implementación, seguimiento y reporte de la gestión ambiental institucional, aportando al mejoramiento continuo del desempeño ambiental de los servicios sociales de la Secretaria Distrital de Integración Social - SDIS, en cumplimiento de la normativa ambiental vigente.</t>
  </si>
  <si>
    <t>Realizar la verificación del cumplimiento de los lineamientos ambientales en cada unidad operativa bajo el plan de intervención ambiental.</t>
  </si>
  <si>
    <t>R-GA-001</t>
  </si>
  <si>
    <t>Gestores ambientales locales - Referentes ambientales técnicos.</t>
  </si>
  <si>
    <t>(Número de unidades operativas con seguimiento a la implementación del PAIPAERS bajo intervención ambiental / Número de unidades operativas de la entidad programadas por año) * 100</t>
  </si>
  <si>
    <t>100% de unidades operativas intervenidas de acuerdo con la programación por año</t>
  </si>
  <si>
    <t>Líder del programa de consumo sostenible del PIGA.</t>
  </si>
  <si>
    <t>100% de contratos con cláusulas ambientales remitidos al área ambiental</t>
  </si>
  <si>
    <t>No se remiten al equipo de gestión ambiental las solicitudes de inclusión de cláusulas ambientales.</t>
  </si>
  <si>
    <t>100% de comunicaciones enviadas</t>
  </si>
  <si>
    <t>R-GA-003</t>
  </si>
  <si>
    <t>Posibilidad de que se lleve a cabo una inadecuada disposición de los residuos peligrosos, hospitalarios, especiales (colchones, llantas y/o escombros) por la no implementación de los lineamientos ambientales institucionales.</t>
  </si>
  <si>
    <t>(Número de unidades operativas con seguimiento a la implementación del PGIRP, PGIRH y residuos especiales bajo intervención ambiental / Número de unidades operativas de la entidad programadas por año) * 100</t>
  </si>
  <si>
    <t>(Número de contratos con cláusulas ambientales / Número de contratos remitidos al área de gestión ambiental que aplique) * 100</t>
  </si>
  <si>
    <t>100% de contratos con cláusulas ambientales, remitidos al área ambiental que aplique</t>
  </si>
  <si>
    <t>Líder del programa de Gestión Integral Residuos del PIGA.</t>
  </si>
  <si>
    <t>Seguimientos realizados a la implementación de los Instructivos de RCD, colchones y colchonetas</t>
  </si>
  <si>
    <t>Dos (2) seguimientos realizados</t>
  </si>
  <si>
    <t>R-GA-004</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</si>
  <si>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</si>
  <si>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2.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</si>
  <si>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Líder del programa de gestión integral de residuos del PIGA.</t>
  </si>
  <si>
    <t>Seguimientos realizados a los procesos de mantenimiento preventivo o correctivo para los equipos y elementos fijos que generan emisiones atmosféricas.</t>
  </si>
  <si>
    <t>(Número de unidades operativas con seguimiento a la implementación del Plan de Gestión Integral de aceite vegetal usado (AVU) y grasas y el Instructivo para Mejorar los Vertimientos bajo intervención ambiental / Número de unidades operativas de la entidad programadas por año) * 100</t>
  </si>
  <si>
    <t>R-GA-005</t>
  </si>
  <si>
    <t>Posibilidad de que se realice el diseño, uso y/o ubicación inadecuado de la Publicidad Exterior Visual (PEV) por la no implementación de los lineamientos ambientales institucionales.</t>
  </si>
  <si>
    <t>2. Semestralmente el líder del programa de Prácticas Sostenibles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</si>
  <si>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Líder del programa de practicas sostenibles del PIGA.</t>
  </si>
  <si>
    <t>Seguimientos realizados a la implementación, control y manejo de PEV de la SDIS.</t>
  </si>
  <si>
    <t>R-GA-006</t>
  </si>
  <si>
    <t>Posibilidad de que se desperdicie o se haga mal uso del agua y la energía por la no implementación de los lineamientos ambientales institucionales.</t>
  </si>
  <si>
    <t>(Número de unidades operativas con seguimiento a la implementación de las políticas, programas y metodologías de agua y energía bajo intervención ambiental / Número de unidades operativas de la entidad programadas por año) * 100</t>
  </si>
  <si>
    <t>100% de contratos con cláusulas ambientales remitidos al área ambiental que aplique</t>
  </si>
  <si>
    <t>1. Semestralmente el(la) gestor(a) ambiental de la entidad (Director(a) de Gestión Corporativa verifica la consolidación, el análisis y el reporte de los resultados de la implementación del Plan Institucional de Gestión Ambiental PIGA de la SDIS, estos resultados se comunican ante el comité institucional de gestión y desempeño como insumo para la toma de decisiones ambientales de la SDIS. En caso que se identifiquen retrasos en la ejecución de actividades, se generan mediante correo electrónico las alertas a los respectivos responsables o los ajustes requeridos. 
Como evidencia se tiene el acta del comité institucional de gestión y desempeño.</t>
  </si>
  <si>
    <t>Director(a) de Gestión Corporativa - Líder de programa del PIGA.</t>
  </si>
  <si>
    <t>Posibilidad de que no se implementen los programas del Plan Institucional de Gestión Ambiental de la entidad por el no cumplimiento de las metas del plan de acción anual del PIGA.</t>
  </si>
  <si>
    <t>Seguimientos realizados al cumplimiento de los lineamientos ambientales mediante el Comité de Gestión y Desempeño</t>
  </si>
  <si>
    <t>3. Semestralmente el líder del programa de Gestión Integral Residuos del área ambiental realiza seguimiento a la implementación del instructivo Residuos de construcción y demolición y del instructivo Manejo y disposición de colchones y colchonetas,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</si>
  <si>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r>
      <t>1. Anualmente, los gestores ambientales y referentes ambientales técnicos, realizan seguimiento a la implementación del Plan de gestión integral de residuos peligrosos - PGIRP, Plan de gestión integral de residuos hospitalarios y similares - PGIRH, y a la generación y manejo de residuos especiales en las unidades operativas mediante la metodología de intervención ambiental de la entidad, con el propósito de socializar los lineamientos ambientales, valorar la implementación del lineamiento.</t>
    </r>
    <r>
      <rPr>
        <sz val="10"/>
        <rFont val="Arial"/>
        <family val="2"/>
      </rPr>
      <t xml:space="preserve">
Como evidencia se tiene el acta de intervención, informe de intervención y lista de asistencia de intervención. </t>
    </r>
  </si>
  <si>
    <r>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t>
    </r>
    <r>
      <rPr>
        <sz val="10"/>
        <rFont val="Arial"/>
        <family val="2"/>
      </rPr>
      <t xml:space="preserve">
Como evidencia queda el memorando de respuesta con el aval de la inclusión de las clausulas ambientales. </t>
    </r>
  </si>
  <si>
    <r>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t>
    </r>
    <r>
      <rPr>
        <sz val="10"/>
        <rFont val="Arial"/>
        <family val="2"/>
      </rPr>
      <t xml:space="preserve">
Como evidencia queda el memorando de respuesta con el aval de la inclusión de las clausulas ambientales.</t>
    </r>
  </si>
  <si>
    <r>
      <t xml:space="preserve">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t>
    </r>
    <r>
      <rPr>
        <sz val="10"/>
        <rFont val="Arial"/>
        <family val="2"/>
      </rPr>
      <t xml:space="preserve">
Como evidencia queda el memorando de respuesta con el aval de la inclusión de las clausulas ambientales.</t>
    </r>
  </si>
  <si>
    <r>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t>
    </r>
    <r>
      <rPr>
        <sz val="10"/>
        <rFont val="Arial"/>
        <family val="2"/>
      </rPr>
      <t xml:space="preserve">
Como evidencia queda el memorando de respuesta con el aval de la inclusión de las clausulas ambientales. </t>
    </r>
  </si>
  <si>
    <t>2. Semestralmente el líder del programa de Gestión del Cambio Climático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</si>
  <si>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Posibilidad de que no se gestionen adecuadamente los residuos aprovechables generados en la entidad, por la no inclusión e implementación de cláusulas ambientales y por la inadecuada disposición de los mismos en los contenedores dispuestos para la separación en la fuente.</t>
  </si>
  <si>
    <t>(Número de comunicaciones enviadas/ número de comunicaciones programadas) * 100</t>
  </si>
  <si>
    <t>Equipo de Gestión Ambiental de Nivel Central</t>
  </si>
  <si>
    <t>(Número de inducciones PIGA programadas / Número de inducciones PIGA realizadas) * 100</t>
  </si>
  <si>
    <t>23 inducciones PIGA realizadas</t>
  </si>
  <si>
    <t xml:space="preserve">1. Anualmente, los gestores ambientales y referentes ambientales técnicos, realizan seguimiento a la implementación del Plan de acción interno para el aprovechamiento eficiente de los residuos sólidos - PAIPAERS en las unidades operativas mediante la metodología de intervención ambiental de la entidad, con el propósito de socializar los lineamientos ambientales, valorar la implementación del lineamiento.
Como evidencia se tiene el acta de intervención, informe de intervención, lista de asistencia de intervención y base de programación de acuerdo al cronograma establecido. </t>
  </si>
  <si>
    <t xml:space="preserve">3. Anualmente, los gestores ambientales y referentes ambientales técnicos, realizan seguimiento a la implementación del Plan de Gestión Integral de aceite vegetal usado (AVU) y grasas, mediante la metodología de intervención ambiental de la entidad, con el propósito de socializar los lineamientos ambientales, valorar la implementación de los lineamientos.
Como evidencia se tiene el acta de intervención, informe de intervención, lista de asistencia de intervención y base de programación de acuerdo al cronograma establecido. </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</si>
  <si>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y adicionalmente valorar la implementación de los mismos.
Como evidencia se tiene el acta de intervención, informe de intervención, lista de asistencia de intervención y base de programación de acuerdo al cronograma establecido. </t>
  </si>
  <si>
    <t xml:space="preserve">1. Anualmente, los gestores ambientales y referentes ambientales técnicos, realizan seguimiento a la implementación del Plan de gestión integral de residuos peligrosos - PGIRP, Plan de gestión integral de residuos hospitalarios y similares - PGIRH, y a la generación y manejo de residuos especiales en las unidades operativas mediante la metodología de intervención ambiental de la entidad, con el propósito de socializar los lineamientos ambientales, valorar la implementación del lineamiento.
Como evidencia se tiene el acta de intervención, informe de intervención y lista de asistencia de intervención. </t>
  </si>
  <si>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Como evidencia queda el memorando de respuesta con el aval de la inclusión de las clausulas ambientales. </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</si>
  <si>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Como evidencia queda el memorando de respuesta con el aval de la inclusión de las clausulas ambientales.</t>
  </si>
  <si>
    <t xml:space="preserve">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Como evidencia se tiene el acta de intervención, informe de intervención, lista de asistencia de intervención y base de programación y ejecución mensual. </t>
  </si>
  <si>
    <t xml:space="preserve">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Como evidencia queda el memorando de respuesta con el aval de la inclusión de las clausulas ambientales. </t>
  </si>
  <si>
    <t>Glitza Johanna Vega</t>
  </si>
  <si>
    <t>Falta de conocimiento e implementación de los lineamientos ambientales en la gestión y manejo de los residuos aprovechables.</t>
  </si>
  <si>
    <t>3. Trimestralmente el líder del programa de consumo sostenible informará a las dependencias de la entidad a través de un mecanismo de comunicación o socialización, las directrices para la inclusión e implementación de cláusulas ambientales relacionadas con la potencialización del uso de materiales aprovechables. 
Como evidencia se cuenta con el registro de las comunicaciones envidadas.</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</si>
  <si>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Como evidencia queda el memorando de respuesta con el aval de la inclusión de las clausulas ambientales.</t>
  </si>
  <si>
    <t>1. Trimestralmente el líder del programa de consumo sostenible informará a las dependencias de la entidad a través de un mecanismo de comunicación o socialización, las directrices para la inclusión e implementación de cláusulas ambientales relacionadas con la potencialización del uso de materiales aprovechables. 
Como evidencia se cuenta con el registro de las comunicaciones envidadas.</t>
  </si>
  <si>
    <t>R-GA-007</t>
  </si>
  <si>
    <t>1. Semestralmente el líder del programa de Gestión Integral Residuos del área ambiental realiza seguimiento a la implementación del instructivo Residuos de construcción y demolición y del instructivo Manejo y disposición de colchones y colchonetas,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</si>
  <si>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1.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</si>
  <si>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 xml:space="preserve">2. Anualmente, los gestores ambientales y referentes ambientales técnicos, realizan seguimiento a la implementación del Plan de Gestión Integral de aceite vegetal usado (AVU) y grasas, mediante la metodología de intervención ambiental de la entidad, con el propósito de socializar los lineamientos ambientales, valorar la implementación de los lineamientos.
Como evidencia se tiene el acta de intervención, informe de intervención, lista de asistencia de intervención y base de programación de acuerdo al cronograma establecido. </t>
  </si>
  <si>
    <t>1. Falta de conocimiento e implementación de los lineamientos ambientales en la gestión y manejo de los residuos aprovechables.</t>
  </si>
  <si>
    <t>2. No se remiten al equipo de gestión ambiental las solicitudes de inclusión de cláusulas ambientales.</t>
  </si>
  <si>
    <t>Falta de seguimiento a la implementación de los lineamientos ambientales, que afecta el cumplimiento de las metas del Plan Institucional de Gestión Ambiental - PIGA de la entidad.</t>
  </si>
  <si>
    <t>La falta de conocimiento e implementación de los lineamientos ambientales en la gestión y manejo de emisiones atmosféricas y ruido.</t>
  </si>
  <si>
    <r>
      <t xml:space="preserve">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t>
    </r>
    <r>
      <rPr>
        <sz val="10"/>
        <rFont val="Arial"/>
        <family val="2"/>
      </rPr>
      <t xml:space="preserve">
Como evidencia queda el memorando de respuesta con el aval de la inclusión de las clausulas ambientales.</t>
    </r>
  </si>
  <si>
    <t xml:space="preserve">Falta de conocimiento y apropiación en la gestión, manejo y uso del agua y la energía, afectan el cumplimiento normativo de la entidad. </t>
  </si>
  <si>
    <t>Parte del talento humano que ejecuta las actividades ambientales del Plan Institucional de Gestión Ambiental -PIGA, no cuenta con las competencias técnicas requeridas.</t>
  </si>
  <si>
    <t>1. Falta de conocimiento de los lineamientos ambientales en la gestión y manejo de los residuos peligrosos, hospitalarios, especiales (colchones, llantas y/o escombros).</t>
  </si>
  <si>
    <t>Falta de conocimiento de los lineamientos ambientales en la gestión y manejo de los residuos peligrosos, hospitalarios, especiales (colchones, llantas y/o escombros).</t>
  </si>
  <si>
    <t>2. Falta de seguimiento a la implementación de los lineamientos ambientales, que afecta el cumplimiento de las metas del Plan Institucional de Gestión Ambiental - PIGA de la entidad.</t>
  </si>
  <si>
    <t>2.  Anualmente el equipo de Gestión Ambiental, realiza inducción sobre el Plan Institucional de Gestión Ambiental a los encargados ambientales de las subdirecciones locales, técnicas y a los responsables ambientales de las unidades operativas propias de las subdirecciones locales y los referentes técnicos.
Como evidencia se tiene las actas de asistencia y resultados de las evaluaciones realizadas al talento humano encargado de ejecutar las actividades PIGA.</t>
  </si>
  <si>
    <t>1. La falta de conocimiento e implementación de los lineamientos ambientales en la gestión y manejo de emisiones atmosféricas y ruido.</t>
  </si>
  <si>
    <t>Falta de conocimiento  y apropiación de los lineamientos ambientales en la gestión, manejo y uso de Publicidad Exterior Visual.</t>
  </si>
  <si>
    <t>1. Falta de conocimiento  y apropiación de los lineamientos ambientales en la gestión, manejo y uso de Publicidad Exterior Visual.</t>
  </si>
  <si>
    <t>1. Semestralmente el líder del programa de Gestión del Cambio Climático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</si>
  <si>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 xml:space="preserve">1. Falta de conocimiento y apropiación en la gestión, manejo y uso del agua y la energía, afectan el cumplimiento normativo de la entidad. </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</si>
  <si>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Como evidencia queda el memorando de respuesta con el aval de la inclusión de las clausulas ambientales.</t>
  </si>
  <si>
    <t>1. Falta de seguimiento a la implementación de los lineamientos ambientales, que afecta el cumplimiento de las metas del Plan Institucional de Gestión Ambiental - PIGA de la entidad.</t>
  </si>
  <si>
    <t>2. Parte del talento humano que ejecuta las actividades ambientales del Plan Institucional de Gestión Ambiental -PIGA, no cuenta con las competencias técnicas requeridas.</t>
  </si>
  <si>
    <t>1.  Anualmente el equipo de Gestión Ambiental, realiza inducción sobre el Plan Institucional de Gestión Ambiental a los encargados ambientales de las subdirecciones locales, técnicas y a los responsables ambientales de las unidades operativas propias de las subdirecciones locales y los referentes técnicos.
Como evidencia se tiene las actas de asistencia y resultados de las evaluaciones realizadas al talento humano encargado de ejecutar las actividades PIGA.</t>
  </si>
  <si>
    <t>Realizar seguimiento y autocontrol al desempeño del proceso (Políticas de gestión y desempeño, planes, procedimientos, documentos asociados, indicadores y riesgos.</t>
  </si>
  <si>
    <r>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t>
    </r>
    <r>
      <rPr>
        <b/>
        <sz val="10"/>
        <rFont val="Arial"/>
        <family val="2"/>
      </rPr>
      <t>manejo integral de los residuos hospitalarios, peligrosos y especiales</t>
    </r>
    <r>
      <rPr>
        <sz val="10"/>
        <rFont val="Arial"/>
        <family val="2"/>
      </rPr>
      <t xml:space="preserve"> a los contratos que les aplique. 
Como evidencia queda el memorando de respuesta con el aval de la inclusión de las clausulas ambientales. </t>
    </r>
  </si>
  <si>
    <r>
      <t>1. Cada vez que se recibe una solicitud por parte de las diferentes áreas de la entidad, el líder del programa de consumo sostenible, realiza la revisión de los estudios previos, anexo técnico y objeto contractual con el fin de definir y adelantar la</t>
    </r>
    <r>
      <rPr>
        <b/>
        <sz val="10"/>
        <rFont val="Arial"/>
        <family val="2"/>
      </rPr>
      <t xml:space="preserve"> inclusión de cláusulas ambientales en control y manejo integral a la generación de emisiones atmosféricas, ruido y vertimientos</t>
    </r>
    <r>
      <rPr>
        <sz val="10"/>
        <rFont val="Arial"/>
        <family val="2"/>
      </rPr>
      <t xml:space="preserve"> en los contratos que les aplique. 
Como evidencia queda el memorando de respuesta con el aval de la inclusión de las clausulas ambientales.</t>
    </r>
  </si>
  <si>
    <r>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t>
    </r>
    <r>
      <rPr>
        <b/>
        <sz val="10"/>
        <rFont val="Arial"/>
        <family val="2"/>
      </rPr>
      <t xml:space="preserve"> manejo y control de la Publicidad Exterior Visual (PEV)</t>
    </r>
    <r>
      <rPr>
        <sz val="10"/>
        <rFont val="Arial"/>
        <family val="2"/>
      </rPr>
      <t xml:space="preserve"> en los contratos que les aplique
Como evidencia queda el memorando de respuesta con el aval de la inclusión de las clausulas ambientales. </t>
    </r>
  </si>
  <si>
    <r>
      <t xml:space="preserve">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t>
    </r>
    <r>
      <rPr>
        <b/>
        <sz val="10"/>
        <rFont val="Arial"/>
        <family val="2"/>
      </rPr>
      <t>uso eficiente y óptimo del agua y la energía</t>
    </r>
    <r>
      <rPr>
        <sz val="10"/>
        <rFont val="Arial"/>
        <family val="2"/>
      </rPr>
      <t xml:space="preserve"> a los contratos que les aplique. 
Como evidencia queda el memorando de respuesta con el aval de la inclusión de las clausulas ambientales.</t>
    </r>
  </si>
  <si>
    <t>Se remiten las 483 actas de intervención ambiental con sus respectivas listas de asistencia de las 671 programadas en el 2025, donde se puede evidenciar el seguimiento al cumplimiento e implementación del PAIPAERS. Estas intervenciones se adelantaron de la siguiente manera: 16 unidades operativas visitadas en el mes de abril y 227 en el mes de mayo y 240 en el mes de junio.</t>
  </si>
  <si>
    <t>Se remite las 483 actas de intervención ambiental con sus respectivas listas de asistencia de las 671 programadas en el 2025,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16 unidades operativas visitadas en el mes de abril y 227 en el mes de mayo y 240 en el mes de junio.</t>
  </si>
  <si>
    <t>Se remiten las 483 actas de intervención ambiental con sus respectivas listas de asistencia de las 691 programadas en el 2025, donde se puede evidenciar el seguimiento al cumplimiento e implementación de la Política Cero desperdicio de agua y cero desperdicio de energía. Estas intervenciones se adelantaron de la siguiente manera: 16 unidades operativas visitadas en el mes de abril y 227 en el mes de mayo y 240 en el mes de junio.</t>
  </si>
  <si>
    <t>Se remite la presentación y acta del comité institucional de gestión y desempeño realizado el 27 de junio de 2025, donde se comunicaron los resultados de la implementación del Plan Institucional de Gestión Ambiental PIGA de la SDIS del primer semestre.</t>
  </si>
  <si>
    <t>Se remiten 6 actas de inducción y capacitación en PIGA, con sus respectivas evaluaciones, realizadas en el segundo trimestre 2025, donde se evidencia la socialización de los lineamientos ambientales a los referentes y responsables ambientales de las subdirecciones locales.</t>
  </si>
  <si>
    <t>Se remite la matriz correspondiente al primer seguimiento a la implementación, control y manejo del cumplimiento normativo de la Publicidad Exterior Visual de la unidades operativas de la SDIS, determinando la aplicabilidad según el acuerdo distrital 927 de 2024.</t>
  </si>
  <si>
    <t>Circular No. 028 del 23/05/2025</t>
  </si>
  <si>
    <t>Se remite las 483 actas de intervención ambiental con sus respectivas listas de asistencia de las 691 programadas en el 2025, donde se puede evidenciar el seguimiento al cumplimiento e implementación del Plan de Gestión Integral de aceite vegetal usado (AVU) y grasas y el Instructivo para Mejorar los Vertimientos. Estas intervenciones se adelantaron de la siguiente manera: 16 unidades operativas visitadas en el mes de abril y 227 en el mes de mayo y 240 en el mes de junio..</t>
  </si>
  <si>
    <t>Bibiana Cubillos Rivera</t>
  </si>
  <si>
    <t>No se generan observaciones frente al diseño del control.</t>
  </si>
  <si>
    <t>Se remite la matriz de inclusión de cláusulas ambientales del segundo trimestre del año, donde se informa que durante el trimestre se incluyeron en 48 procesos precontractuales clausulas ambientales para el manejo integral de los residuos aprovechables, de conformidad con las 48 solicitudes realizadas al equipo de gestión ambiental. Adicionalmente, se remiten cada uno de los memorandos de respuesta de la inclusión de las cláusulas ambientales y los anexos técnicos y/o estudios previos.</t>
  </si>
  <si>
    <t>Se remite la matriz de inclusión de cláusulas ambientales del segundo trimestre del año, a través de la cual se evidencia que en 19 procesos precontractuales se incluyeron clausulas ambientales para el manejo integral de los residuos hospitalarios, peligrosos y especiales.
Adicionalmente, se remiten cada uno de los memorandos de respuesta de la inclusión de las cláusulas ambientales y los anexos técnicos y/o estudios previos.</t>
  </si>
  <si>
    <t>Se remite la matriz de inclusión de cláusulas ambientales del segundo trimestre del año, donde se evidencia que durante el trimestre se incluyeron en 6 procesos precontractuales clausulas ambientales para el control y manejo integral a la generación de emisiones atmosféricas, ruido y vertimientos.
Adicionalmente, se remiten cada uno de los memorandos de respuesta de la inclusión de las cláusulas ambientales y los anexos técnicos y/o estudios previos.</t>
  </si>
  <si>
    <t>Se remite la matriz de inclusión de cláusulas ambientales del segundo trimestre del año, donde se evidencia que durante el trimestre se incluyeron en 3 procesos precontractuales clausulas ambientales para el manejo y control de la Publicidad Exterior Visual (PEV). 
Adicionalmente, se remiten cada uno de los memorandos de respuesta de la inclusión de las cláusulas ambientales y los anexos técnicos y/o estudios previos.</t>
  </si>
  <si>
    <t>Se remite la matriz de inclusión de cláusulas ambientales del segundo trimestre del año, donde se evidencia que durante el trimestre se incluyeron en 47 procesos precontractuales clausulas ambientales tendientes al uso eficiente y óptimo del agua y la energía.
Adicionalmente, se remiten cada uno de los memorandos de respuesta de la inclusión de las cláusulas ambientales y los anexos técnicos y/o estudios previos.</t>
  </si>
  <si>
    <t>Las intervenciones ambientales en esta vigencia, se tienen establecidas para iniciar en el segundo trimestre del año 2025.</t>
  </si>
  <si>
    <t>Se remite la matriz de inclusión de cláusulas ambientales del primer trimestre del año, donde se informa por mes las cláusulas incluidas en los 19 procesos precontractuales, de conformidad con las 19  solicitudes realizadas al equipo de gestión ambiental. Adicionalmente, se remiten cada uno de los memorandos de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</si>
  <si>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16/04/2025: Se valida la información enviada, teniendo en cuenta que la descripción de las actividades realizadas durante el trimestre coinciden con lo planteado en la actividad de control.</t>
  </si>
  <si>
    <t>Se remite el memorando interno por el cual desde la Dirección Corporativa, se comunican las directrices a las diferentes dependencias, del proceso para la inclusión de criterios de sostenibilidad en los procesos de contratación de acuerdo al Manual de Compras Verdes.
Es importante resaltar que se estableció como mecanismo de comunicación para la vigencia 2025, el envío de cuatro productos uno por cada trimestre: un memorando, una pieza informativa por correo masivo, el envío de un video y la divulgación bajo las mesas ambientales con referentes técnicos y de enlace.</t>
  </si>
  <si>
    <r>
      <t>Se remite la matriz de inclusión de cláusulas ambientales del primer trimestre del año, donde se informa por mes las cláusulas incluidas a los 20 procesos precontractuales, de conformidad con las 20</t>
    </r>
    <r>
      <rPr>
        <sz val="10"/>
        <color rgb="FFFF0000"/>
        <rFont val="Arial"/>
        <family val="2"/>
      </rPr>
      <t xml:space="preserve"> </t>
    </r>
    <r>
      <rPr>
        <sz val="10"/>
        <rFont val="Arial"/>
        <family val="2"/>
      </rPr>
      <t>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r>
  </si>
  <si>
    <t>La matriz del primer seguimiento de la implementación a la gestión, manejo y disposición de colchones y colchonetas y al Instructivos de RCD, se tiene establecida para el segundo trimestre del año 2025.</t>
  </si>
  <si>
    <t>Se remite la matriz de inclusión de cláusulas ambientales del primer trimestre del año, donde se informa por mes las cláusulas incluidas en 16 procesos precontractuales, de conformidad con las 16 solicitudes realizadas al equipo de gestión ambiental. Adicionalmente se remite el memorando de respuesta de la inclusión de la cláusulas ambiental y el anexo técnico y/o estudio previo. Es importante resaltar que la cláusula ambiental incluida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</si>
  <si>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La matriz del primer seguimiento a los procesos de mantenimiento preventivo para los equipos y elementos fijos que generan emisiones atmosféricas, se tiene establecida para el segundo trimestre del año 2025.</t>
  </si>
  <si>
    <t>Para el 1 trimestre de 2025 no se presentó ningún proceso contractual que requiriera la inclusión de obligación ambiental referente al manejo y control de la Publicidad Exterior Visual (PEV).
Es importante precisar que desde la oficina de Gestión Ambiental, se tiene programado el primer seguimiento a la implementación de control y manejo de la Publicidad Exterior Visual para el segundo trimestre del año 2025.</t>
  </si>
  <si>
    <t>La matriz del primer seguimiento a la implementación, control y manejo de la Publicidad Exterior Visual (PEV) de la SDIS, se tiene establecida para el segundo trimestre del año 2025.</t>
  </si>
  <si>
    <t>Se remite la matriz de inclusión de cláusulas ambientales del primer trimestre del año, donde se informa por mes las cláusulas incluidas a los 46 procesos precontractuales, de conformidad con las 46 solicitudes realizadas al equipo de gestión ambiental. Adicionalmente, se remite cada uno de los memorandos de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</si>
  <si>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La primera acta con la consolidación, el análisis y el reporte de los resultados de la implementación del Plan Institucional de Gestión Ambiental PIGA de la SDIS del comité Institucional de Gestión y Desempeño, se tiene establecida para el segundo trimestre del año 2025.</t>
  </si>
  <si>
    <t>Actividad de control creada con la actualización de riesgos 2025 - Circular No. 028 del 23/05/2025</t>
  </si>
  <si>
    <t>09/07/2025: Se valida la información enviada, teniendo en cuenta que la descripción de las actividades realizadas durante el trimestre coinciden con lo planteado en la actividad de control.</t>
  </si>
  <si>
    <t>09/07/2025: realizar ajuste en porcentaje reportado.
10/07/2025: Se valida la información enviada, teniendo en cuenta que la descripción de las actividades realizadas durante el trimestre coinciden con lo planteado en la actividad de control.</t>
  </si>
  <si>
    <t>Se remite pieza comunicativa con el lineamiento de inclusión de cláusulas ambientales en los procesos de contratación, la cual se compartió mediante comunicación interna. Así mismo, se remiten soportes de la socialización del Manual de Compras Verdes al personal de la Subdirección de Contratación y estructuradores de procesos, donde se indicaron los criterios ambientales relacionados con la potencialización de material aprovechables, que se pueden incluir en los procesos de contratación
Es importante resaltar que se estableció como mecanismo de comunicación para la vigencia 2025, el envío de cuatro productos uno por cada trimestre: un memorando, una pieza informativa por correo masivo, el envío de un video y la divulgación bajo las mesas ambientales con referentes técnicos y de enlace.</t>
  </si>
  <si>
    <t>Se remite la matriz correspondiente al primer seguimiento a la implementación de la gestión, manejo y disposición de colchones y colchonetas y del Instructivo de Residuos de Construcción y Demolición en las diferentes unidades operativas a las cuales les aplica el cumplimiento.</t>
  </si>
  <si>
    <t>09/07/2025: dentro de las evidencias adjuntas no se ubican las actas de las inducciones, deben adjuntarlas con sus respectivos listados de asistencia. Revisar porcentaje reportado.
10/07/2025: Se valida la información enviada, teniendo en cuenta que la descripción de las actividades realizadas durante el trimestre coinciden con lo planteado en la actividad de control.</t>
  </si>
  <si>
    <t>09/07/2025: dentro de la descripción de la actividad se menciona un informe de intervención, y están adjuntando solo el acta y el listado de asistencia, como evidencia, revisar.
11/07/2025: Se valida la información enviada, teniendo en cuenta que la descripción de las actividades realizadas durante el trimestre coinciden con lo planteado en la actividad de control.</t>
  </si>
  <si>
    <t>09/07/2025: dentro de las evidencias adjuntas se nota una ayuda de memoria no el acta del comité, deben adjuntar el acta como tal.
11/07/2025: Se valida la información enviada, teniendo en cuenta que la descripción de las actividades realizadas durante el trimestre coinciden con lo planteado en la actividad de control.</t>
  </si>
  <si>
    <t>(Número de contratos con cláusulas ambientales incluidas / Número de contratos remitidos al área de gestión ambiental) * 100</t>
  </si>
  <si>
    <t>Se remite la matriz de seguimiento del primer semestre de 2025 a los mantenimientos realizados a las plantas eléctricas, calderas y calderines que generan emisiones atmosféricas y que se encuentran en las diferentes unidades operativas a las cuales les aplica.</t>
  </si>
  <si>
    <t>(Número de contratos con cláusulas ambientales incluidas / Número de contratos remitidos al área de gestión ambiental que aplique) * 100</t>
  </si>
  <si>
    <t>2. De manera anual el Equipo de Gestión Ambiental, realizará inducción en el Plan Institucional de Gestión Ambiental a los encargados ambientales de las subdirecciones locales, técnicas y a los responsables ambientales de las unidades operativas propias de las subdirecciones locales y los referentes técnicos las realizarán a los responsables ambientales de unidades operativas propias y tercerizadas de las subdirecciones técnicas.
Como evidencia se tiene las actas de asistencia y resultados de las evaluaciones realizadas al talento humano encargado de ejecutar las actividades PIGA.</t>
  </si>
  <si>
    <t>La matriz del segundo seguimiento de la implementación a la gestión, manejo y disposición de colchones y colchonetas y al Instructivos de RCD, se tiene establecida para el cuarto trimestre del año 2025.</t>
  </si>
  <si>
    <t>La matriz del segundo seguimiento a los procesos de mantenimiento preventivo para los equipos y elementos fijos que generan emisiones atmosféricas, se tiene establecida para el cuarto trimestre del año 2025.</t>
  </si>
  <si>
    <t>La matriz del segundo seguimiento a la implementación, control y manejo de la Publicidad Exterior Visual (PEV) de la SDIS, se tiene establecida para el cuarto trimestre del año 2025.</t>
  </si>
  <si>
    <t>La segunda acta con la consolidación, el análisis y el reporte de los resultados de la implementación del Plan Institucional de Gestión Ambiental PIGA de la SDIS del comité Institucional de Gestión y Desempeño, se tiene establecida para el cuarto trimestre del año 2025.</t>
  </si>
  <si>
    <t>Se remiten las actas de las Mesas Ambientales Técnica y de Enlace realizadas en el mes de agosto, en las cuales se realizó la divulgación de la inclusión, implementación y seguimiento a las cláusulas ambientales en los procesos de contratación de la entidad, haciendo énfasis en incluir criterios ambientales que potencialicen el uso de materiales aprovechables, en aras de contribuir al desarrollo sostenible y cumplimiento a las compras públicas sostenibles. Así mismo, se remiten las respectivas presentaciones de cada mesa.</t>
  </si>
  <si>
    <t>Se remiten 5 actas de inducción y capacitación en PIGA, con sus respectivas evaluaciones, realizadas en el tercer trimestre 2025, donde se evidencia la socialización de los lineamientos ambientales a los referentes y responsables ambientales de las subdirecciones locales.</t>
  </si>
  <si>
    <t>08/10/2025: Se valida la información enviada, teniendo en cuenta que la descripción de las actividades realizadas durante el trimestre coinciden con lo planteado en la actividad de control.</t>
  </si>
  <si>
    <t>Se remiten veinte (20) memorandos en los cuales se evidencia la inclusión de cláusulas ambientales  relacionadas con el manejo integral de los residuos aprovechables, aplicables a 20 procesos precontractuales, de conformidad a las 20 solicitudes recibidas por parte de diferentes dependencias al equipo de Gestión Ambiental.</t>
  </si>
  <si>
    <t>Se remiten veintinueve (29) memorandos en los cuales se evidencia la inclusión de cláusulas ambientales  relacionadas con el manejo integral de los residuos hospitalarios, peligrosos y especiales, aplicables a 29 procesos precontractuales, de conformidad a las 29 solicitudes recibidas por parte de diferentes dependencias al equipo de Gestión Ambiental.</t>
  </si>
  <si>
    <t>Se remiten Dieciocho (18) memorandos en los cuales se evidencia la inclusión de cláusulas ambientales  relacionadas con el control y manejo integral a la generación de emisiones atmosféricas, ruido y vertimientos, aplicables a 18 procesos precontractuales, de conformidad a las 18 solicitudes recibidas por parte de diferentes dependencias al equipo de Gestión Ambiental.</t>
  </si>
  <si>
    <t>Se remiten ocho (8) memorandos en los cuales se evidencia la inclusión de cláusulas ambientales  relacionadas con  el manejo y control de la Publicidad Exterior Visual (PEV), aplicables a 8 procesos precontractuales, de conformidad a las 8 solicitudes recibidas por parte de diferentes dependencias al equipo de Gestión Ambiental.</t>
  </si>
  <si>
    <t>Se remiten veintitrés (23) memorandos en los cuales se evidencia la inclusión de cláusulas ambientales  relacionadas con  al uso eficiente y óptimo del agua y la energía, aplicables a 23 procesos precontractuales, de conformidad a las 23 solicitudes recibidas por parte de diferentes dependencias al equipo de Gestión Ambiental.</t>
  </si>
  <si>
    <t>Se remiten doce (12) actas de inducción en PIGA, con sus respectivas evaluaciones, realizadas en el cuarto trimestre 2025, donde se evidencia la socialización de los lineamientos ambientales a los referentes y responsables ambientales de las diferentes dependencias.</t>
  </si>
  <si>
    <t>Se remiten las 188 actas de intervención ambiental con sus respectivas listas de asistencia, cumpliendo con el 100% de las 671 programadas en el 2025, donde se puede evidenciar el seguimiento al cumplimiento e implementación del PAIPAERS. Estas intervenciones se adelantaron de la siguiente manera: 183 unidades operativas visitadas en el mes de julio y 5 en el mes de agosto.</t>
  </si>
  <si>
    <t>Se remiten las 188 actas de intervención ambiental con sus respectivas listas de asistencia, cumpliendo con el 100% de las 671 programadas en el 2025, donde se puede evidenciar el seguimiento al cumplimiento e implementación del Plan de Gestión Integral de aceite vegetal usado (AVU) y grasas y el Instructivo para Mejorar los Vertimientos. Estas intervenciones se adelantaron de la siguiente manera: 183 unidades operativas visitadas en el mes de julio y 5 en el mes de agosto.</t>
  </si>
  <si>
    <t>Se remiten las 188 actas de intervención ambiental con sus respectivas listas de asistencia, cumpliendo con el 100% de las 671 programadas en el 2025, donde se puede evidenciar el seguimiento al cumplimiento e implementación de la Política Cero desperdicio de agua y cero desperdicio de energía. Estas intervenciones se adelantaron de la siguiente manera: 183 unidades operativas visitadas en el mes de julio y 5 en el mes de agosto.</t>
  </si>
  <si>
    <t>Se remiten las 188 actas de intervención ambiental con sus respectivas listas de asistencia, cumpliendo con el 100% de las 671 programadas en el 2025,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183 unidades operativas visitadas en el mes de julio y 5 en el mes de agosto.</t>
  </si>
  <si>
    <t>La actividad de control fue realizada y reportada con un cumplimiento del 100%, en el segundo y tercer trimestre del año</t>
  </si>
  <si>
    <t>Se remiten diez (10) memorandos en los cuales se evidencia la inclusión de cláusulas ambientales  relacionadas con el manejo integral de los residuos hospitalarios, peligrosos y especiales, aplicables a 10 procesos precontractuales, de conformidad a las 10 solicitudes recibidas por parte de diferentes dependencias al equipo de Gestión Ambiental.</t>
  </si>
  <si>
    <t>Se remite video relacionado con Consumo Sostenible creado y divulgado en le mes de noviembre, en el cual se hizo énfasis en incluir criterios ambientales que potencialicen el uso de materiales aprovechables, en aras de contribuir al desarrollo sostenible y cumplimiento a las compras públicas sostenibles. Así mismo, se remite ayuda de memoria y registro de asistencia de la capacitación realizada en Manual de Compras Verdes MNL-GA-001 dada en el mes de diciembre al personal de planta y contratista de la entidad.</t>
  </si>
  <si>
    <t>Se remite la matriz correspondiente al segundo seguimiento a la implementación, control y manejo del cumplimiento normativo de la Publicidad Exterior Visual de la unidades operativas de la SDIS, determinando la aplicabilidad según el acuerdo distrital 927 de 2024.</t>
  </si>
  <si>
    <t>Se remiten diez y nueve (19) memorandos en los cuales se evidencia la inclusión de cláusulas ambientales  relacionadas con el manejo integral de los residuos aprovechables, aplicables a 19 procesos precontractuales, de conformidad a las 19 solicitudes recibidas por parte de diferentes dependencias al equipo de Gestión Ambiental.</t>
  </si>
  <si>
    <t>Se remite la matriz de seguimiento del segundo semestre de 2025 a los mantenimientos realizados a las plantas eléctricas, calderas y calderines que generan emisiones atmosféricas y que se encuentran en las diferentes unidades operativas a las cuales les aplica.</t>
  </si>
  <si>
    <t>Se remite la matriz correspondiente al semestre seguimiento a la implementación de la gestión, manejo y disposición de colchones y colchonetas y del Instructivo de Residuos de Construcción y Demolición en las diferentes unidades operativas a las cuales les aplica el cumplimiento.</t>
  </si>
  <si>
    <t>13/01/2026: Se valida la información enviada, teniendo en cuenta que la descripción de las actividades realizadas durante el trimestre coinciden con lo planteado en la actividad de control.</t>
  </si>
  <si>
    <t>Se remiten cuatro (4) memorandos en los cuales se evidencia la inclusión de cláusulas ambientales  relacionadas con el control y manejo integral a la generación de emisiones atmosféricas, ruido y vertimientos, aplicables a 4 procesos precontractuales, de conformidad a las 4 solicitudes recibidas por parte de diferentes dependencias al equipo de Gestión Ambiental.</t>
  </si>
  <si>
    <t>Se remite un (1) memorando en el cual se evidencia la inclusión de cláusulas ambientales relacionadas con  el manejo y control de la Publicidad Exterior Visual (PEV), aplicables a 1 proceso precontractual, de conformidad a una solicitud recibida por parte de una dependencia al equipo de Gestión Ambiental.</t>
  </si>
  <si>
    <t>Se remite un (1) memorando en el cual se evidencia la inclusión de cláusulas ambientales  relacionadas con  al uso eficiente y óptimo del agua y la energía, aplicables a 1 proceso precontractual, de conformidad a una solicitud recibida por parte de una dependencia al equipo de Gestión Ambiental.</t>
  </si>
  <si>
    <t>Se remite el acta del comité institucional de gestión y desempeño realizado el 27 de noviembre de 2025, donde se comunicaron los resultados de la implementación del Plan Institucional de Gestión Ambiental PIGA de la SDIS del primer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</si>
</sst>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0"/>
      <name val="Arial"/>
      <family val="2"/>
    </font>
    <font>
      <u/>
      <sz val="10"/>
      <color indexed="12"/>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dashed">
        <color indexed="64"/>
      </top>
      <bottom/>
      <diagonal/>
    </border>
    <border>
      <left style="dashed">
        <color indexed="64"/>
      </left>
      <right style="thin">
        <color indexed="64"/>
      </right>
      <top/>
      <bottom style="thin">
        <color indexed="64"/>
      </bottom>
      <diagonal/>
    </border>
  </borders>
  <cellStyleXfs count="18">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43" fontId="24"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4" fillId="0" borderId="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0" fontId="4" fillId="0" borderId="0"/>
  </cellStyleXfs>
  <cellXfs count="330">
    <xf numFmtId="0" fontId="0" fillId="0" borderId="0" xfId="0"/>
    <xf numFmtId="0" fontId="5" fillId="2" borderId="2" xfId="0" applyFont="1" applyFill="1" applyBorder="1" applyAlignment="1" applyProtection="1">
      <alignment horizontal="center" vertical="center" wrapText="1"/>
      <protection locked="0"/>
    </xf>
    <xf numFmtId="0" fontId="5" fillId="0" borderId="0" xfId="0" applyFont="1"/>
    <xf numFmtId="0" fontId="7" fillId="0" borderId="0" xfId="0" applyFont="1"/>
    <xf numFmtId="0" fontId="7" fillId="3" borderId="2" xfId="0" applyFont="1" applyFill="1" applyBorder="1" applyAlignment="1">
      <alignment vertical="center"/>
    </xf>
    <xf numFmtId="0" fontId="5" fillId="0" borderId="0" xfId="0" applyFont="1" applyAlignment="1">
      <alignment vertical="center"/>
    </xf>
    <xf numFmtId="0" fontId="7" fillId="2" borderId="1" xfId="0"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6" borderId="2" xfId="0" applyFont="1" applyFill="1" applyBorder="1" applyAlignment="1">
      <alignment horizontal="center" vertical="center"/>
    </xf>
    <xf numFmtId="0" fontId="5" fillId="2" borderId="0" xfId="0" applyFont="1" applyFill="1" applyAlignment="1">
      <alignment vertical="center"/>
    </xf>
    <xf numFmtId="0" fontId="5" fillId="3" borderId="2" xfId="0" applyFont="1" applyFill="1" applyBorder="1" applyAlignment="1">
      <alignment vertical="center" wrapText="1"/>
    </xf>
    <xf numFmtId="0" fontId="7"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5" fillId="8" borderId="2" xfId="0" applyFont="1" applyFill="1" applyBorder="1" applyAlignment="1" applyProtection="1">
      <alignment horizontal="center" vertical="center" wrapText="1"/>
      <protection locked="0"/>
    </xf>
    <xf numFmtId="0" fontId="7" fillId="2" borderId="0" xfId="0" applyFont="1" applyFill="1" applyProtection="1">
      <protection locked="0"/>
    </xf>
    <xf numFmtId="0" fontId="7" fillId="2" borderId="0" xfId="0" applyFont="1" applyFill="1" applyAlignment="1" applyProtection="1">
      <alignment vertical="center"/>
      <protection locked="0"/>
    </xf>
    <xf numFmtId="0" fontId="5" fillId="2" borderId="0" xfId="0" applyFont="1" applyFill="1" applyProtection="1">
      <protection locked="0"/>
    </xf>
    <xf numFmtId="0" fontId="5" fillId="11"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top"/>
      <protection locked="0"/>
    </xf>
    <xf numFmtId="0" fontId="4" fillId="0" borderId="0" xfId="0" applyFont="1"/>
    <xf numFmtId="0" fontId="5" fillId="3" borderId="0" xfId="0" applyFont="1" applyFill="1" applyAlignment="1">
      <alignment horizontal="center" vertical="center" wrapText="1"/>
    </xf>
    <xf numFmtId="0" fontId="0" fillId="8" borderId="0" xfId="0" applyFill="1"/>
    <xf numFmtId="0" fontId="5" fillId="8" borderId="3" xfId="0" applyFont="1" applyFill="1" applyBorder="1"/>
    <xf numFmtId="0" fontId="5" fillId="0" borderId="2" xfId="0" applyFont="1" applyBorder="1" applyAlignment="1" applyProtection="1">
      <alignment horizontal="center" vertical="center" wrapText="1"/>
      <protection locked="0"/>
    </xf>
    <xf numFmtId="9" fontId="7" fillId="3" borderId="2" xfId="0" applyNumberFormat="1" applyFont="1" applyFill="1" applyBorder="1" applyAlignment="1">
      <alignment horizontal="center" vertical="center"/>
    </xf>
    <xf numFmtId="0" fontId="4" fillId="3" borderId="2"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3" borderId="2" xfId="0" applyFont="1" applyFill="1" applyBorder="1" applyAlignment="1">
      <alignment vertical="center"/>
    </xf>
    <xf numFmtId="9" fontId="0" fillId="3" borderId="2" xfId="0" applyNumberFormat="1" applyFill="1" applyBorder="1" applyAlignment="1">
      <alignment horizontal="center" vertical="center"/>
    </xf>
    <xf numFmtId="0" fontId="4" fillId="0" borderId="2" xfId="0" applyFont="1" applyBorder="1" applyAlignment="1">
      <alignment vertical="center"/>
    </xf>
    <xf numFmtId="0" fontId="4" fillId="7" borderId="2" xfId="0" applyFont="1" applyFill="1" applyBorder="1" applyAlignment="1">
      <alignment horizontal="center" vertical="center"/>
    </xf>
    <xf numFmtId="0" fontId="4" fillId="3" borderId="1" xfId="0" applyFont="1" applyFill="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9" fillId="8" borderId="0" xfId="0" applyFont="1" applyFill="1" applyAlignment="1">
      <alignment horizontal="center" vertical="center"/>
    </xf>
    <xf numFmtId="0" fontId="10" fillId="8" borderId="0" xfId="0" applyFont="1" applyFill="1" applyAlignment="1">
      <alignment horizontal="center" vertical="center"/>
    </xf>
    <xf numFmtId="0" fontId="9" fillId="8" borderId="0" xfId="0" applyFont="1" applyFill="1" applyAlignment="1">
      <alignment horizontal="center"/>
    </xf>
    <xf numFmtId="0" fontId="9" fillId="8" borderId="0" xfId="0" applyFont="1" applyFill="1"/>
    <xf numFmtId="0" fontId="5" fillId="8" borderId="0" xfId="0" applyFont="1" applyFill="1"/>
    <xf numFmtId="0" fontId="10" fillId="8" borderId="0" xfId="0" applyFont="1" applyFill="1" applyAlignment="1">
      <alignment vertical="center" wrapText="1"/>
    </xf>
    <xf numFmtId="0" fontId="9" fillId="8" borderId="0" xfId="0" applyFont="1" applyFill="1" applyAlignment="1" applyProtection="1">
      <alignment vertical="center" wrapText="1"/>
      <protection locked="0"/>
    </xf>
    <xf numFmtId="0" fontId="9" fillId="8" borderId="0" xfId="0" applyFont="1" applyFill="1" applyAlignment="1">
      <alignment vertical="center"/>
    </xf>
    <xf numFmtId="0" fontId="11" fillId="2" borderId="2" xfId="0" applyFont="1" applyFill="1" applyBorder="1" applyAlignment="1">
      <alignment vertical="center"/>
    </xf>
    <xf numFmtId="0" fontId="11" fillId="2" borderId="2"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protection locked="0"/>
    </xf>
    <xf numFmtId="0" fontId="4" fillId="11" borderId="2" xfId="4" applyFill="1" applyBorder="1" applyAlignment="1" applyProtection="1">
      <alignment horizontal="center" vertical="center" wrapText="1"/>
      <protection locked="0"/>
    </xf>
    <xf numFmtId="0" fontId="3" fillId="0" borderId="0" xfId="2"/>
    <xf numFmtId="9" fontId="0" fillId="0" borderId="0" xfId="3" applyFont="1"/>
    <xf numFmtId="0" fontId="3" fillId="0" borderId="0" xfId="2" applyAlignment="1">
      <alignment horizontal="center" vertical="center"/>
    </xf>
    <xf numFmtId="9" fontId="3" fillId="0" borderId="0" xfId="2" applyNumberFormat="1"/>
    <xf numFmtId="0" fontId="22" fillId="2" borderId="0" xfId="0" applyFont="1" applyFill="1" applyAlignment="1" applyProtection="1">
      <alignment horizontal="center" vertical="top"/>
      <protection locked="0"/>
    </xf>
    <xf numFmtId="0" fontId="8" fillId="2" borderId="0" xfId="0" applyFont="1" applyFill="1" applyAlignment="1" applyProtection="1">
      <alignment horizontal="left" vertical="top"/>
      <protection locked="0"/>
    </xf>
    <xf numFmtId="0" fontId="23" fillId="2" borderId="0" xfId="0" applyFont="1" applyFill="1" applyAlignment="1" applyProtection="1">
      <alignment horizontal="right" vertical="top"/>
      <protection locked="0"/>
    </xf>
    <xf numFmtId="14"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center" vertical="center" wrapText="1"/>
      <protection locked="0"/>
    </xf>
    <xf numFmtId="9" fontId="4" fillId="2" borderId="1"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13" fillId="8" borderId="0" xfId="6" applyFont="1" applyFill="1" applyAlignment="1" applyProtection="1">
      <alignment wrapText="1"/>
      <protection locked="0"/>
    </xf>
    <xf numFmtId="0" fontId="13" fillId="8" borderId="0" xfId="6" applyFont="1" applyFill="1" applyAlignment="1" applyProtection="1">
      <alignment horizontal="center" wrapText="1"/>
      <protection locked="0"/>
    </xf>
    <xf numFmtId="0" fontId="4" fillId="8" borderId="0" xfId="6" applyFont="1" applyFill="1" applyAlignment="1" applyProtection="1">
      <alignment horizontal="left" wrapText="1"/>
      <protection locked="0"/>
    </xf>
    <xf numFmtId="0" fontId="4" fillId="8" borderId="0" xfId="6" applyFont="1" applyFill="1" applyAlignment="1" applyProtection="1">
      <alignment horizontal="center" wrapText="1"/>
      <protection locked="0"/>
    </xf>
    <xf numFmtId="0" fontId="4" fillId="8" borderId="0" xfId="6" applyFont="1" applyFill="1" applyAlignment="1" applyProtection="1">
      <alignment horizontal="center" vertical="center" wrapText="1"/>
      <protection locked="0"/>
    </xf>
    <xf numFmtId="0" fontId="11" fillId="8" borderId="2" xfId="6" applyFont="1" applyFill="1" applyBorder="1" applyAlignment="1" applyProtection="1">
      <alignment horizontal="left" vertical="center" wrapText="1"/>
      <protection locked="0"/>
    </xf>
    <xf numFmtId="0" fontId="5" fillId="8" borderId="0" xfId="6" applyFont="1" applyFill="1" applyAlignment="1" applyProtection="1">
      <alignment vertical="center" wrapText="1"/>
      <protection locked="0"/>
    </xf>
    <xf numFmtId="0" fontId="17" fillId="8" borderId="0" xfId="6" applyFont="1" applyFill="1" applyAlignment="1" applyProtection="1">
      <alignment horizontal="left" wrapText="1"/>
      <protection locked="0"/>
    </xf>
    <xf numFmtId="0" fontId="20" fillId="8" borderId="0" xfId="6" applyFont="1" applyFill="1" applyAlignment="1" applyProtection="1">
      <alignment horizontal="left" vertical="center"/>
      <protection locked="0"/>
    </xf>
    <xf numFmtId="0" fontId="18" fillId="8" borderId="0" xfId="6" applyFont="1" applyFill="1" applyAlignment="1" applyProtection="1">
      <alignment horizontal="left" vertical="center"/>
      <protection locked="0"/>
    </xf>
    <xf numFmtId="0" fontId="20" fillId="8" borderId="0" xfId="6" applyFont="1" applyFill="1" applyAlignment="1" applyProtection="1">
      <alignment horizontal="center" wrapText="1"/>
      <protection locked="0"/>
    </xf>
    <xf numFmtId="0" fontId="14" fillId="8" borderId="0" xfId="6" applyFont="1" applyFill="1" applyAlignment="1" applyProtection="1">
      <alignment horizontal="center" vertical="center" wrapText="1"/>
      <protection locked="0"/>
    </xf>
    <xf numFmtId="0" fontId="4" fillId="8" borderId="0" xfId="6" applyFont="1" applyFill="1" applyAlignment="1" applyProtection="1">
      <alignment horizontal="right" vertical="center" wrapText="1"/>
      <protection locked="0"/>
    </xf>
    <xf numFmtId="0" fontId="4" fillId="8" borderId="0" xfId="6" applyFont="1" applyFill="1" applyAlignment="1" applyProtection="1">
      <alignment vertical="center" wrapText="1"/>
      <protection locked="0"/>
    </xf>
    <xf numFmtId="0" fontId="16" fillId="8" borderId="0" xfId="6" applyFont="1" applyFill="1" applyAlignment="1" applyProtection="1">
      <alignment horizontal="center" vertical="center" wrapText="1"/>
      <protection locked="0"/>
    </xf>
    <xf numFmtId="0" fontId="4" fillId="11" borderId="2" xfId="6" applyFont="1" applyFill="1" applyBorder="1" applyAlignment="1" applyProtection="1">
      <alignment horizontal="center" vertical="center" wrapText="1"/>
      <protection locked="0"/>
    </xf>
    <xf numFmtId="0" fontId="15" fillId="8" borderId="0" xfId="6" applyFont="1" applyFill="1" applyAlignment="1" applyProtection="1">
      <alignment horizontal="center" vertical="center" wrapText="1"/>
      <protection locked="0"/>
    </xf>
    <xf numFmtId="0" fontId="4" fillId="8" borderId="26" xfId="6" applyFont="1" applyFill="1" applyBorder="1" applyAlignment="1" applyProtection="1">
      <alignment vertical="center" wrapText="1"/>
      <protection locked="0"/>
    </xf>
    <xf numFmtId="0" fontId="4" fillId="8" borderId="26" xfId="6" applyFont="1" applyFill="1" applyBorder="1" applyAlignment="1" applyProtection="1">
      <alignment horizontal="center" vertical="center" wrapText="1"/>
      <protection locked="0"/>
    </xf>
    <xf numFmtId="9" fontId="4" fillId="8" borderId="26" xfId="7" applyFont="1" applyFill="1" applyBorder="1" applyAlignment="1" applyProtection="1">
      <alignment horizontal="center" vertical="center" wrapText="1"/>
      <protection hidden="1"/>
    </xf>
    <xf numFmtId="9" fontId="4" fillId="8" borderId="26" xfId="6" applyNumberFormat="1" applyFont="1" applyFill="1" applyBorder="1" applyAlignment="1" applyProtection="1">
      <alignment horizontal="center" vertical="center" wrapText="1"/>
      <protection hidden="1"/>
    </xf>
    <xf numFmtId="0" fontId="4" fillId="8" borderId="23" xfId="6" applyFont="1" applyFill="1" applyBorder="1" applyAlignment="1" applyProtection="1">
      <alignment vertical="center" wrapText="1"/>
      <protection locked="0"/>
    </xf>
    <xf numFmtId="0" fontId="4" fillId="8" borderId="23" xfId="6" applyFont="1" applyFill="1" applyBorder="1" applyAlignment="1" applyProtection="1">
      <alignment horizontal="center" vertical="center" wrapText="1"/>
      <protection locked="0"/>
    </xf>
    <xf numFmtId="9" fontId="4" fillId="8" borderId="23" xfId="7" applyFont="1" applyFill="1" applyBorder="1" applyAlignment="1" applyProtection="1">
      <alignment horizontal="center" vertical="center" wrapText="1"/>
      <protection hidden="1"/>
    </xf>
    <xf numFmtId="9" fontId="4" fillId="8" borderId="23" xfId="6" applyNumberFormat="1" applyFont="1" applyFill="1" applyBorder="1" applyAlignment="1" applyProtection="1">
      <alignment horizontal="center" vertical="center" wrapText="1"/>
      <protection hidden="1"/>
    </xf>
    <xf numFmtId="0" fontId="4" fillId="8" borderId="20" xfId="6" applyFont="1" applyFill="1" applyBorder="1" applyAlignment="1" applyProtection="1">
      <alignment vertical="center" wrapText="1"/>
      <protection locked="0"/>
    </xf>
    <xf numFmtId="9" fontId="4" fillId="8" borderId="20" xfId="7" applyFont="1" applyFill="1" applyBorder="1" applyAlignment="1" applyProtection="1">
      <alignment horizontal="center" vertical="center" wrapText="1"/>
      <protection hidden="1"/>
    </xf>
    <xf numFmtId="0" fontId="4" fillId="8" borderId="20" xfId="6" applyFont="1" applyFill="1" applyBorder="1" applyAlignment="1" applyProtection="1">
      <alignment horizontal="center" vertical="center" wrapText="1"/>
      <protection locked="0"/>
    </xf>
    <xf numFmtId="9" fontId="4" fillId="8" borderId="20" xfId="6" applyNumberFormat="1" applyFont="1" applyFill="1" applyBorder="1" applyAlignment="1" applyProtection="1">
      <alignment horizontal="center" vertical="center" wrapText="1"/>
      <protection hidden="1"/>
    </xf>
    <xf numFmtId="0" fontId="4" fillId="8" borderId="16" xfId="6" applyFont="1" applyFill="1" applyBorder="1" applyAlignment="1" applyProtection="1">
      <alignment vertical="center" wrapText="1"/>
      <protection locked="0"/>
    </xf>
    <xf numFmtId="9" fontId="4" fillId="8" borderId="16" xfId="7" applyFont="1" applyFill="1" applyBorder="1" applyAlignment="1" applyProtection="1">
      <alignment horizontal="center" vertical="center" wrapText="1"/>
      <protection hidden="1"/>
    </xf>
    <xf numFmtId="0" fontId="4" fillId="8" borderId="16" xfId="6" applyFont="1" applyFill="1" applyBorder="1" applyAlignment="1" applyProtection="1">
      <alignment horizontal="center" vertical="center" wrapText="1"/>
      <protection locked="0"/>
    </xf>
    <xf numFmtId="9" fontId="4" fillId="8" borderId="16" xfId="6" applyNumberFormat="1" applyFont="1" applyFill="1" applyBorder="1" applyAlignment="1" applyProtection="1">
      <alignment horizontal="center" vertical="center" wrapText="1"/>
      <protection hidden="1"/>
    </xf>
    <xf numFmtId="9" fontId="4" fillId="8" borderId="26" xfId="1" applyFont="1" applyFill="1" applyBorder="1" applyAlignment="1" applyProtection="1">
      <alignment horizontal="center" vertical="center" wrapText="1"/>
      <protection hidden="1"/>
    </xf>
    <xf numFmtId="9" fontId="4" fillId="8" borderId="26" xfId="0" applyNumberFormat="1" applyFont="1" applyFill="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locked="0"/>
    </xf>
    <xf numFmtId="0" fontId="15" fillId="8" borderId="0" xfId="0" applyFont="1" applyFill="1" applyAlignment="1" applyProtection="1">
      <alignment horizontal="center" vertical="top" wrapText="1"/>
      <protection locked="0"/>
    </xf>
    <xf numFmtId="9" fontId="4" fillId="8" borderId="23" xfId="1" applyFont="1" applyFill="1" applyBorder="1" applyAlignment="1" applyProtection="1">
      <alignment horizontal="center" vertical="center" wrapText="1"/>
      <protection hidden="1"/>
    </xf>
    <xf numFmtId="9" fontId="4" fillId="8" borderId="23" xfId="0" applyNumberFormat="1" applyFont="1" applyFill="1" applyBorder="1" applyAlignment="1" applyProtection="1">
      <alignment horizontal="center" vertical="center" wrapText="1"/>
      <protection hidden="1"/>
    </xf>
    <xf numFmtId="0" fontId="4" fillId="8" borderId="29" xfId="0" applyFont="1" applyFill="1" applyBorder="1" applyAlignment="1" applyProtection="1">
      <alignment horizontal="justify" vertical="top" wrapText="1"/>
      <protection locked="0"/>
    </xf>
    <xf numFmtId="0" fontId="4" fillId="8" borderId="20" xfId="0" applyFont="1" applyFill="1" applyBorder="1" applyAlignment="1" applyProtection="1">
      <alignment horizontal="justify" vertical="top" wrapText="1"/>
      <protection locked="0"/>
    </xf>
    <xf numFmtId="9" fontId="4" fillId="8" borderId="20" xfId="0" applyNumberFormat="1" applyFont="1" applyFill="1" applyBorder="1" applyAlignment="1" applyProtection="1">
      <alignment horizontal="center" vertical="center" wrapText="1"/>
      <protection hidden="1"/>
    </xf>
    <xf numFmtId="0" fontId="4" fillId="8" borderId="16" xfId="0" applyFont="1" applyFill="1" applyBorder="1" applyAlignment="1" applyProtection="1">
      <alignment horizontal="justify" vertical="top" wrapText="1"/>
      <protection locked="0"/>
    </xf>
    <xf numFmtId="9" fontId="4" fillId="8" borderId="16" xfId="0" applyNumberFormat="1" applyFont="1" applyFill="1" applyBorder="1" applyAlignment="1" applyProtection="1">
      <alignment horizontal="center" vertical="center" wrapText="1"/>
      <protection hidden="1"/>
    </xf>
    <xf numFmtId="0" fontId="5" fillId="8" borderId="0" xfId="6" applyFont="1" applyFill="1" applyAlignment="1" applyProtection="1">
      <alignment horizontal="center" vertical="center" wrapText="1"/>
      <protection locked="0"/>
    </xf>
    <xf numFmtId="0" fontId="2" fillId="8" borderId="0" xfId="6" applyFill="1" applyProtection="1">
      <protection locked="0"/>
    </xf>
    <xf numFmtId="0" fontId="15" fillId="8" borderId="2" xfId="6" applyFont="1" applyFill="1" applyBorder="1" applyAlignment="1" applyProtection="1">
      <alignment horizontal="center" vertical="center" wrapText="1"/>
      <protection locked="0"/>
    </xf>
    <xf numFmtId="0" fontId="14" fillId="8" borderId="2" xfId="6" applyFont="1" applyFill="1" applyBorder="1" applyAlignment="1" applyProtection="1">
      <alignment horizontal="center" vertical="center" wrapText="1"/>
      <protection locked="0"/>
    </xf>
    <xf numFmtId="0" fontId="16" fillId="8" borderId="2" xfId="6" applyFont="1" applyFill="1" applyBorder="1" applyAlignment="1" applyProtection="1">
      <alignment horizontal="center" vertical="center" wrapText="1"/>
      <protection locked="0"/>
    </xf>
    <xf numFmtId="0" fontId="13" fillId="8" borderId="2" xfId="6" applyFont="1" applyFill="1" applyBorder="1" applyAlignment="1" applyProtection="1">
      <alignment wrapText="1"/>
      <protection locked="0"/>
    </xf>
    <xf numFmtId="0" fontId="4" fillId="0" borderId="0" xfId="6" applyFont="1" applyAlignment="1" applyProtection="1">
      <alignment horizontal="center" vertical="center" wrapText="1"/>
      <protection locked="0"/>
    </xf>
    <xf numFmtId="0" fontId="5" fillId="8" borderId="0" xfId="6" applyFont="1" applyFill="1" applyAlignment="1" applyProtection="1">
      <alignment horizontal="left" vertical="center" wrapText="1"/>
      <protection locked="0"/>
    </xf>
    <xf numFmtId="0" fontId="4" fillId="8" borderId="0" xfId="6" applyFont="1" applyFill="1" applyAlignment="1" applyProtection="1">
      <alignment horizontal="left" vertical="center" wrapText="1"/>
      <protection locked="0"/>
    </xf>
    <xf numFmtId="0" fontId="4" fillId="8" borderId="24" xfId="6" applyFont="1" applyFill="1" applyBorder="1" applyAlignment="1" applyProtection="1">
      <alignment horizontal="left" vertical="center" wrapText="1"/>
      <protection locked="0"/>
    </xf>
    <xf numFmtId="0" fontId="4" fillId="8" borderId="21" xfId="6" applyFont="1" applyFill="1" applyBorder="1" applyAlignment="1" applyProtection="1">
      <alignment horizontal="left" vertical="center" wrapText="1"/>
      <protection locked="0"/>
    </xf>
    <xf numFmtId="0" fontId="4" fillId="8" borderId="17" xfId="6" applyFont="1" applyFill="1" applyBorder="1" applyAlignment="1" applyProtection="1">
      <alignment horizontal="left" vertical="center" wrapText="1"/>
      <protection locked="0"/>
    </xf>
    <xf numFmtId="0" fontId="4" fillId="8" borderId="30" xfId="6" applyFont="1" applyFill="1" applyBorder="1" applyAlignment="1" applyProtection="1">
      <alignment horizontal="left" vertical="center" wrapText="1"/>
      <protection locked="0"/>
    </xf>
    <xf numFmtId="0" fontId="4" fillId="8" borderId="26" xfId="6" applyFont="1" applyFill="1" applyBorder="1" applyAlignment="1" applyProtection="1">
      <alignment horizontal="justify" vertical="center" wrapText="1"/>
      <protection locked="0"/>
    </xf>
    <xf numFmtId="0" fontId="4" fillId="8" borderId="23" xfId="6" applyFont="1" applyFill="1" applyBorder="1" applyAlignment="1" applyProtection="1">
      <alignment horizontal="justify" vertical="center" wrapText="1"/>
      <protection locked="0"/>
    </xf>
    <xf numFmtId="0" fontId="4" fillId="8" borderId="20" xfId="6" applyFont="1" applyFill="1" applyBorder="1" applyAlignment="1" applyProtection="1">
      <alignment horizontal="justify" vertical="center" wrapText="1"/>
      <protection locked="0"/>
    </xf>
    <xf numFmtId="0" fontId="4" fillId="8" borderId="16" xfId="6" applyFont="1" applyFill="1" applyBorder="1" applyAlignment="1" applyProtection="1">
      <alignment horizontal="justify" vertical="center" wrapText="1"/>
      <protection locked="0"/>
    </xf>
    <xf numFmtId="0" fontId="4" fillId="8" borderId="26" xfId="0" applyFont="1" applyFill="1" applyBorder="1" applyAlignment="1" applyProtection="1">
      <alignment horizontal="justify" vertical="center" wrapText="1"/>
      <protection locked="0"/>
    </xf>
    <xf numFmtId="0" fontId="4" fillId="8" borderId="23" xfId="0" applyFont="1" applyFill="1" applyBorder="1" applyAlignment="1" applyProtection="1">
      <alignment horizontal="justify" vertical="center" wrapText="1"/>
      <protection locked="0"/>
    </xf>
    <xf numFmtId="0" fontId="4" fillId="8" borderId="29" xfId="0" applyFont="1" applyFill="1" applyBorder="1" applyAlignment="1" applyProtection="1">
      <alignment horizontal="justify" vertical="center" wrapText="1"/>
      <protection locked="0"/>
    </xf>
    <xf numFmtId="14" fontId="7" fillId="2" borderId="1" xfId="1" applyNumberFormat="1" applyFont="1" applyFill="1" applyBorder="1" applyAlignment="1" applyProtection="1">
      <alignment horizontal="center" vertical="center" wrapText="1"/>
      <protection locked="0"/>
    </xf>
    <xf numFmtId="9" fontId="7" fillId="2" borderId="1" xfId="1" applyFont="1" applyFill="1" applyBorder="1" applyAlignment="1" applyProtection="1">
      <alignment horizontal="center" vertical="center" wrapText="1"/>
      <protection locked="0"/>
    </xf>
    <xf numFmtId="0" fontId="5"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9" fontId="4" fillId="0" borderId="23" xfId="10" applyNumberFormat="1" applyFont="1" applyBorder="1" applyAlignment="1" applyProtection="1">
      <alignment horizontal="center" vertical="center" wrapText="1"/>
      <protection hidden="1"/>
    </xf>
    <xf numFmtId="0" fontId="4" fillId="0" borderId="23" xfId="10" applyFont="1" applyBorder="1" applyAlignment="1" applyProtection="1">
      <alignment horizontal="center" vertical="center" wrapText="1"/>
      <protection locked="0"/>
    </xf>
    <xf numFmtId="9" fontId="4" fillId="0" borderId="23" xfId="11" applyFont="1" applyFill="1" applyBorder="1" applyAlignment="1" applyProtection="1">
      <alignment horizontal="center" vertical="center" wrapText="1"/>
      <protection hidden="1"/>
    </xf>
    <xf numFmtId="0" fontId="13" fillId="0" borderId="1" xfId="12" applyFont="1" applyBorder="1" applyAlignment="1" applyProtection="1">
      <alignment horizontal="justify" vertical="center" wrapText="1"/>
      <protection locked="0"/>
    </xf>
    <xf numFmtId="9" fontId="4" fillId="0" borderId="20" xfId="11" applyFont="1" applyFill="1" applyBorder="1" applyAlignment="1" applyProtection="1">
      <alignment horizontal="center" vertical="center" wrapText="1"/>
      <protection hidden="1"/>
    </xf>
    <xf numFmtId="0" fontId="4" fillId="0" borderId="20" xfId="10" applyFont="1" applyBorder="1" applyAlignment="1" applyProtection="1">
      <alignment horizontal="center" vertical="center" wrapText="1"/>
      <protection locked="0"/>
    </xf>
    <xf numFmtId="0" fontId="4" fillId="0" borderId="16" xfId="10" applyFont="1" applyBorder="1" applyAlignment="1" applyProtection="1">
      <alignment horizontal="center" vertical="center" wrapText="1"/>
      <protection locked="0"/>
    </xf>
    <xf numFmtId="9" fontId="4" fillId="0" borderId="16" xfId="11" applyFont="1" applyFill="1" applyBorder="1" applyAlignment="1" applyProtection="1">
      <alignment horizontal="center" vertical="center" wrapText="1"/>
      <protection hidden="1"/>
    </xf>
    <xf numFmtId="14" fontId="11" fillId="2" borderId="1" xfId="1" applyNumberFormat="1" applyFont="1" applyFill="1" applyBorder="1" applyAlignment="1" applyProtection="1">
      <alignment horizontal="center" vertical="center" wrapText="1"/>
      <protection locked="0"/>
    </xf>
    <xf numFmtId="9" fontId="11" fillId="0"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8" borderId="1" xfId="0" applyFont="1" applyFill="1" applyBorder="1" applyAlignment="1" applyProtection="1">
      <alignment horizontal="justify" vertical="center" wrapText="1"/>
      <protection locked="0"/>
    </xf>
    <xf numFmtId="9" fontId="7" fillId="0" borderId="1" xfId="1" applyFont="1" applyFill="1" applyBorder="1" applyAlignment="1" applyProtection="1">
      <alignment horizontal="center" vertical="center" wrapText="1"/>
      <protection locked="0"/>
    </xf>
    <xf numFmtId="9" fontId="11" fillId="2" borderId="1" xfId="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7" fillId="12" borderId="4" xfId="0" applyFont="1" applyFill="1" applyBorder="1" applyAlignment="1">
      <alignment horizontal="center" vertical="center"/>
    </xf>
    <xf numFmtId="0" fontId="7" fillId="12" borderId="1" xfId="0" applyFont="1" applyFill="1" applyBorder="1" applyAlignment="1">
      <alignment horizontal="center" vertical="center"/>
    </xf>
    <xf numFmtId="0" fontId="7" fillId="2" borderId="2" xfId="0" applyFont="1" applyFill="1" applyBorder="1" applyAlignment="1" applyProtection="1">
      <alignment horizont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5" fillId="0" borderId="4" xfId="0" applyFont="1" applyBorder="1" applyAlignment="1" applyProtection="1">
      <alignment horizontal="center" vertical="center" wrapText="1"/>
      <protection locked="0"/>
    </xf>
    <xf numFmtId="0" fontId="5" fillId="10" borderId="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2" borderId="0" xfId="0" applyFont="1" applyFill="1" applyAlignment="1" applyProtection="1">
      <alignment horizontal="right" vertical="top"/>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6" xfId="0"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4" fillId="12" borderId="4" xfId="0" applyFont="1" applyFill="1" applyBorder="1" applyAlignment="1">
      <alignment horizontal="center" vertical="center"/>
    </xf>
    <xf numFmtId="0" fontId="4" fillId="12" borderId="1"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2" borderId="18"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7" fillId="12" borderId="18" xfId="0" applyFont="1" applyFill="1" applyBorder="1" applyAlignment="1">
      <alignment horizontal="center" vertical="center"/>
    </xf>
    <xf numFmtId="0" fontId="4" fillId="12" borderId="18"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4" fillId="12" borderId="2" xfId="0" applyFont="1" applyFill="1" applyBorder="1" applyAlignment="1">
      <alignment horizontal="center" vertical="center"/>
    </xf>
    <xf numFmtId="0" fontId="7" fillId="8" borderId="4" xfId="0" applyFont="1" applyFill="1" applyBorder="1" applyAlignment="1" applyProtection="1">
      <alignment horizontal="center" vertical="center" wrapText="1"/>
      <protection locked="0"/>
    </xf>
    <xf numFmtId="0" fontId="7" fillId="8" borderId="18"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8" borderId="18"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4" fillId="0" borderId="18" xfId="0" applyFont="1" applyBorder="1" applyAlignment="1" applyProtection="1">
      <alignment horizontal="left" vertical="center" wrapText="1"/>
      <protection locked="0"/>
    </xf>
    <xf numFmtId="43" fontId="4" fillId="0" borderId="4" xfId="5" applyFont="1" applyBorder="1" applyAlignment="1" applyProtection="1">
      <alignment horizontal="center" vertical="center" wrapText="1"/>
      <protection locked="0"/>
    </xf>
    <xf numFmtId="43" fontId="4" fillId="0" borderId="18" xfId="5" applyFont="1" applyBorder="1" applyAlignment="1" applyProtection="1">
      <alignment horizontal="center" vertical="center" wrapText="1"/>
      <protection locked="0"/>
    </xf>
    <xf numFmtId="43" fontId="4" fillId="0" borderId="1" xfId="5" applyFont="1" applyBorder="1" applyAlignment="1" applyProtection="1">
      <alignment horizontal="center" vertical="center" wrapText="1"/>
      <protection locked="0"/>
    </xf>
    <xf numFmtId="0" fontId="21" fillId="8" borderId="12" xfId="6" applyFont="1" applyFill="1" applyBorder="1" applyAlignment="1" applyProtection="1">
      <alignment horizontal="center"/>
      <protection locked="0"/>
    </xf>
    <xf numFmtId="0" fontId="21" fillId="8" borderId="13" xfId="6" applyFont="1" applyFill="1" applyBorder="1" applyAlignment="1" applyProtection="1">
      <alignment horizontal="center"/>
      <protection locked="0"/>
    </xf>
    <xf numFmtId="0" fontId="21" fillId="8" borderId="8" xfId="6" applyFont="1" applyFill="1" applyBorder="1" applyAlignment="1" applyProtection="1">
      <alignment horizontal="center"/>
      <protection locked="0"/>
    </xf>
    <xf numFmtId="0" fontId="21" fillId="8" borderId="9" xfId="6" applyFont="1" applyFill="1" applyBorder="1" applyAlignment="1" applyProtection="1">
      <alignment horizontal="center"/>
      <protection locked="0"/>
    </xf>
    <xf numFmtId="0" fontId="21" fillId="8" borderId="10" xfId="6" applyFont="1" applyFill="1" applyBorder="1" applyAlignment="1" applyProtection="1">
      <alignment horizontal="center"/>
      <protection locked="0"/>
    </xf>
    <xf numFmtId="0" fontId="21" fillId="8" borderId="11" xfId="6" applyFont="1" applyFill="1" applyBorder="1" applyAlignment="1" applyProtection="1">
      <alignment horizontal="center"/>
      <protection locked="0"/>
    </xf>
    <xf numFmtId="0" fontId="11" fillId="8" borderId="12" xfId="6" applyFont="1" applyFill="1" applyBorder="1" applyAlignment="1" applyProtection="1">
      <alignment horizontal="center" vertical="center" wrapText="1"/>
      <protection locked="0"/>
    </xf>
    <xf numFmtId="0" fontId="11" fillId="8" borderId="14" xfId="6" applyFont="1" applyFill="1" applyBorder="1" applyAlignment="1" applyProtection="1">
      <alignment horizontal="center" vertical="center" wrapText="1"/>
      <protection locked="0"/>
    </xf>
    <xf numFmtId="0" fontId="11" fillId="8" borderId="13" xfId="6" applyFont="1" applyFill="1" applyBorder="1" applyAlignment="1" applyProtection="1">
      <alignment horizontal="center" vertical="center" wrapText="1"/>
      <protection locked="0"/>
    </xf>
    <xf numFmtId="0" fontId="11" fillId="8" borderId="8" xfId="6" applyFont="1" applyFill="1" applyBorder="1" applyAlignment="1" applyProtection="1">
      <alignment horizontal="center" vertical="center" wrapText="1"/>
      <protection locked="0"/>
    </xf>
    <xf numFmtId="0" fontId="11" fillId="8" borderId="0" xfId="6" applyFont="1" applyFill="1" applyAlignment="1" applyProtection="1">
      <alignment horizontal="center" vertical="center" wrapText="1"/>
      <protection locked="0"/>
    </xf>
    <xf numFmtId="0" fontId="11" fillId="8" borderId="9" xfId="6" applyFont="1" applyFill="1" applyBorder="1" applyAlignment="1" applyProtection="1">
      <alignment horizontal="center" vertical="center" wrapText="1"/>
      <protection locked="0"/>
    </xf>
    <xf numFmtId="0" fontId="11" fillId="8" borderId="10" xfId="6" applyFont="1" applyFill="1" applyBorder="1" applyAlignment="1" applyProtection="1">
      <alignment horizontal="center" vertical="center" wrapText="1"/>
      <protection locked="0"/>
    </xf>
    <xf numFmtId="0" fontId="11" fillId="8" borderId="3" xfId="6" applyFont="1" applyFill="1" applyBorder="1" applyAlignment="1" applyProtection="1">
      <alignment horizontal="center" vertical="center" wrapText="1"/>
      <protection locked="0"/>
    </xf>
    <xf numFmtId="0" fontId="11" fillId="8" borderId="11" xfId="6" applyFont="1" applyFill="1" applyBorder="1" applyAlignment="1" applyProtection="1">
      <alignment horizontal="center" vertical="center" wrapText="1"/>
      <protection locked="0"/>
    </xf>
    <xf numFmtId="0" fontId="19" fillId="0" borderId="2" xfId="6" applyFont="1" applyBorder="1" applyAlignment="1" applyProtection="1">
      <alignment horizontal="left" vertical="center" wrapText="1"/>
      <protection locked="0"/>
    </xf>
    <xf numFmtId="0" fontId="4" fillId="8" borderId="0" xfId="6" applyFont="1" applyFill="1" applyAlignment="1" applyProtection="1">
      <alignment horizontal="right" vertical="center" wrapText="1"/>
      <protection locked="0"/>
    </xf>
    <xf numFmtId="0" fontId="4" fillId="8" borderId="9" xfId="6" applyFont="1" applyFill="1" applyBorder="1" applyAlignment="1" applyProtection="1">
      <alignment horizontal="right" vertical="center" wrapText="1"/>
      <protection locked="0"/>
    </xf>
    <xf numFmtId="14" fontId="4" fillId="8" borderId="2" xfId="6" applyNumberFormat="1" applyFont="1" applyFill="1" applyBorder="1" applyAlignment="1" applyProtection="1">
      <alignment horizontal="center" vertical="center" wrapText="1"/>
      <protection locked="0"/>
    </xf>
    <xf numFmtId="0" fontId="4" fillId="8" borderId="2" xfId="6" applyFont="1" applyFill="1" applyBorder="1" applyAlignment="1" applyProtection="1">
      <alignment horizontal="center" vertical="center" wrapText="1"/>
      <protection locked="0"/>
    </xf>
    <xf numFmtId="0" fontId="4" fillId="8" borderId="5" xfId="6" applyFont="1" applyFill="1" applyBorder="1" applyAlignment="1" applyProtection="1">
      <alignment horizontal="center" vertical="center" wrapText="1"/>
      <protection locked="0"/>
    </xf>
    <xf numFmtId="0" fontId="4" fillId="8" borderId="7" xfId="6" applyFont="1" applyFill="1" applyBorder="1" applyAlignment="1" applyProtection="1">
      <alignment horizontal="center" vertical="center" wrapText="1"/>
      <protection locked="0"/>
    </xf>
    <xf numFmtId="0" fontId="4" fillId="3" borderId="2" xfId="6" applyFont="1" applyFill="1" applyBorder="1" applyAlignment="1" applyProtection="1">
      <alignment horizontal="center" vertical="center" wrapText="1"/>
      <protection locked="0"/>
    </xf>
    <xf numFmtId="0" fontId="13" fillId="9" borderId="2" xfId="6" applyFont="1" applyFill="1" applyBorder="1" applyAlignment="1" applyProtection="1">
      <alignment horizontal="center" vertical="center" wrapText="1"/>
      <protection locked="0"/>
    </xf>
    <xf numFmtId="0" fontId="4" fillId="11" borderId="5" xfId="6" applyFont="1" applyFill="1" applyBorder="1" applyAlignment="1" applyProtection="1">
      <alignment horizontal="center" vertical="center" wrapText="1"/>
      <protection locked="0"/>
    </xf>
    <xf numFmtId="0" fontId="4" fillId="11" borderId="6" xfId="6" applyFont="1" applyFill="1" applyBorder="1" applyAlignment="1" applyProtection="1">
      <alignment horizontal="center" vertical="center" wrapText="1"/>
      <protection locked="0"/>
    </xf>
    <xf numFmtId="0" fontId="4" fillId="11" borderId="7" xfId="6" applyFont="1" applyFill="1" applyBorder="1" applyAlignment="1" applyProtection="1">
      <alignment horizontal="center" vertical="center" wrapText="1"/>
      <protection locked="0"/>
    </xf>
    <xf numFmtId="0" fontId="4" fillId="3" borderId="4" xfId="6" applyFont="1" applyFill="1" applyBorder="1" applyAlignment="1" applyProtection="1">
      <alignment horizontal="center" vertical="center" wrapText="1"/>
      <protection locked="0"/>
    </xf>
    <xf numFmtId="0" fontId="4" fillId="3" borderId="1" xfId="6" applyFont="1" applyFill="1" applyBorder="1" applyAlignment="1" applyProtection="1">
      <alignment horizontal="center" vertical="center" wrapText="1"/>
      <protection locked="0"/>
    </xf>
    <xf numFmtId="0" fontId="13" fillId="3" borderId="4" xfId="6" applyFont="1" applyFill="1" applyBorder="1" applyAlignment="1" applyProtection="1">
      <alignment horizontal="center" vertical="center" wrapText="1"/>
      <protection locked="0"/>
    </xf>
    <xf numFmtId="0" fontId="13" fillId="3" borderId="1" xfId="6" applyFont="1" applyFill="1" applyBorder="1" applyAlignment="1" applyProtection="1">
      <alignment horizontal="center" vertical="center" wrapText="1"/>
      <protection locked="0"/>
    </xf>
    <xf numFmtId="0" fontId="4" fillId="11" borderId="2" xfId="6" applyFont="1" applyFill="1" applyBorder="1" applyAlignment="1" applyProtection="1">
      <alignment horizontal="center" vertical="center" wrapText="1"/>
      <protection locked="0"/>
    </xf>
    <xf numFmtId="0" fontId="4" fillId="11" borderId="4" xfId="6" applyFont="1" applyFill="1" applyBorder="1" applyAlignment="1" applyProtection="1">
      <alignment horizontal="left" vertical="center" wrapText="1"/>
      <protection locked="0"/>
    </xf>
    <xf numFmtId="0" fontId="4" fillId="11" borderId="18" xfId="6" applyFont="1" applyFill="1" applyBorder="1" applyAlignment="1" applyProtection="1">
      <alignment horizontal="left" vertical="center" wrapText="1"/>
      <protection locked="0"/>
    </xf>
    <xf numFmtId="0" fontId="4" fillId="11" borderId="1" xfId="6" applyFont="1" applyFill="1" applyBorder="1" applyAlignment="1" applyProtection="1">
      <alignment horizontal="left" vertical="center" wrapText="1"/>
      <protection locked="0"/>
    </xf>
    <xf numFmtId="9" fontId="4" fillId="8" borderId="4" xfId="6" applyNumberFormat="1" applyFont="1" applyFill="1" applyBorder="1" applyAlignment="1" applyProtection="1">
      <alignment horizontal="center" vertical="center" wrapText="1"/>
      <protection hidden="1"/>
    </xf>
    <xf numFmtId="9" fontId="4" fillId="8" borderId="18" xfId="6" applyNumberFormat="1" applyFont="1" applyFill="1" applyBorder="1" applyAlignment="1" applyProtection="1">
      <alignment horizontal="center" vertical="center" wrapText="1"/>
      <protection hidden="1"/>
    </xf>
    <xf numFmtId="9" fontId="4" fillId="8" borderId="1" xfId="6" applyNumberFormat="1" applyFont="1" applyFill="1" applyBorder="1" applyAlignment="1" applyProtection="1">
      <alignment horizontal="center" vertical="center" wrapText="1"/>
      <protection hidden="1"/>
    </xf>
    <xf numFmtId="0" fontId="4" fillId="8" borderId="4" xfId="6" applyFont="1" applyFill="1" applyBorder="1" applyAlignment="1" applyProtection="1">
      <alignment horizontal="center" vertical="center" wrapText="1"/>
      <protection hidden="1"/>
    </xf>
    <xf numFmtId="0" fontId="4" fillId="8" borderId="18" xfId="6" applyFont="1" applyFill="1" applyBorder="1" applyAlignment="1" applyProtection="1">
      <alignment horizontal="center" vertical="center" wrapText="1"/>
      <protection hidden="1"/>
    </xf>
    <xf numFmtId="0" fontId="4" fillId="8" borderId="1" xfId="6" applyFont="1" applyFill="1" applyBorder="1" applyAlignment="1" applyProtection="1">
      <alignment horizontal="center" vertical="center" wrapText="1"/>
      <protection hidden="1"/>
    </xf>
    <xf numFmtId="0" fontId="4" fillId="8" borderId="24" xfId="6" applyFont="1" applyFill="1" applyBorder="1" applyAlignment="1" applyProtection="1">
      <alignment horizontal="left" vertical="center" wrapText="1"/>
      <protection locked="0"/>
    </xf>
    <xf numFmtId="9" fontId="4" fillId="8" borderId="22" xfId="6" applyNumberFormat="1" applyFont="1" applyFill="1" applyBorder="1" applyAlignment="1" applyProtection="1">
      <alignment horizontal="center" vertical="center" wrapText="1"/>
      <protection hidden="1"/>
    </xf>
    <xf numFmtId="0" fontId="4" fillId="8" borderId="21" xfId="6" applyFont="1" applyFill="1" applyBorder="1" applyAlignment="1" applyProtection="1">
      <alignment horizontal="left" vertical="center" wrapText="1"/>
      <protection locked="0"/>
    </xf>
    <xf numFmtId="0" fontId="4" fillId="8" borderId="17" xfId="6" applyFont="1" applyFill="1" applyBorder="1" applyAlignment="1" applyProtection="1">
      <alignment horizontal="left" vertical="center" wrapText="1"/>
      <protection locked="0"/>
    </xf>
    <xf numFmtId="9" fontId="4" fillId="8" borderId="19" xfId="6" applyNumberFormat="1" applyFont="1" applyFill="1" applyBorder="1" applyAlignment="1" applyProtection="1">
      <alignment horizontal="center" vertical="center" wrapText="1"/>
      <protection hidden="1"/>
    </xf>
    <xf numFmtId="9" fontId="4" fillId="8" borderId="15" xfId="6" applyNumberFormat="1" applyFont="1" applyFill="1" applyBorder="1" applyAlignment="1" applyProtection="1">
      <alignment horizontal="center" vertical="center" wrapText="1"/>
      <protection hidden="1"/>
    </xf>
    <xf numFmtId="0" fontId="4" fillId="8" borderId="4" xfId="6" applyFont="1" applyFill="1" applyBorder="1" applyAlignment="1" applyProtection="1">
      <alignment horizontal="left" vertical="center" wrapText="1"/>
      <protection locked="0"/>
    </xf>
    <xf numFmtId="0" fontId="4" fillId="8" borderId="18" xfId="6" applyFont="1" applyFill="1" applyBorder="1" applyAlignment="1" applyProtection="1">
      <alignment horizontal="left" vertical="center" wrapText="1"/>
      <protection locked="0"/>
    </xf>
    <xf numFmtId="0" fontId="4" fillId="8" borderId="1" xfId="6" applyFont="1" applyFill="1" applyBorder="1" applyAlignment="1" applyProtection="1">
      <alignment horizontal="left" vertical="center" wrapText="1"/>
      <protection locked="0"/>
    </xf>
    <xf numFmtId="0" fontId="4" fillId="8" borderId="4" xfId="6" applyFont="1" applyFill="1" applyBorder="1" applyAlignment="1" applyProtection="1">
      <alignment horizontal="center" vertical="center" wrapText="1"/>
      <protection locked="0"/>
    </xf>
    <xf numFmtId="0" fontId="4" fillId="8" borderId="18" xfId="6" applyFont="1" applyFill="1" applyBorder="1" applyAlignment="1" applyProtection="1">
      <alignment horizontal="center" vertical="center" wrapText="1"/>
      <protection locked="0"/>
    </xf>
    <xf numFmtId="0" fontId="4" fillId="8" borderId="1" xfId="6" applyFont="1" applyFill="1" applyBorder="1" applyAlignment="1" applyProtection="1">
      <alignment horizontal="center" vertical="center" wrapText="1"/>
      <protection locked="0"/>
    </xf>
    <xf numFmtId="9" fontId="4" fillId="8" borderId="4" xfId="7" applyFont="1" applyFill="1" applyBorder="1" applyAlignment="1" applyProtection="1">
      <alignment horizontal="center" vertical="center" wrapText="1"/>
      <protection hidden="1"/>
    </xf>
    <xf numFmtId="9" fontId="4" fillId="8" borderId="18" xfId="7" applyFont="1" applyFill="1" applyBorder="1" applyAlignment="1" applyProtection="1">
      <alignment horizontal="center" vertical="center" wrapText="1"/>
      <protection hidden="1"/>
    </xf>
    <xf numFmtId="9" fontId="4" fillId="8" borderId="1" xfId="7" applyFont="1" applyFill="1" applyBorder="1" applyAlignment="1" applyProtection="1">
      <alignment horizontal="center" vertical="center" wrapText="1"/>
      <protection hidden="1"/>
    </xf>
    <xf numFmtId="0" fontId="4" fillId="8" borderId="27" xfId="6" applyFont="1" applyFill="1" applyBorder="1" applyAlignment="1" applyProtection="1">
      <alignment horizontal="left" vertical="center" wrapText="1"/>
      <protection locked="0"/>
    </xf>
    <xf numFmtId="9" fontId="4" fillId="8" borderId="25" xfId="6" applyNumberFormat="1" applyFont="1" applyFill="1" applyBorder="1" applyAlignment="1" applyProtection="1">
      <alignment horizontal="center" vertical="center" wrapText="1"/>
      <protection hidden="1"/>
    </xf>
    <xf numFmtId="0" fontId="4" fillId="8" borderId="4" xfId="0" applyFont="1" applyFill="1" applyBorder="1" applyAlignment="1" applyProtection="1">
      <alignment horizontal="center" vertical="center" wrapText="1"/>
      <protection hidden="1"/>
    </xf>
    <xf numFmtId="0" fontId="4" fillId="8" borderId="18"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wrapText="1"/>
      <protection hidden="1"/>
    </xf>
    <xf numFmtId="0" fontId="4" fillId="8" borderId="28" xfId="6" applyFont="1" applyFill="1" applyBorder="1" applyAlignment="1" applyProtection="1">
      <alignment horizontal="left" vertical="center" wrapText="1"/>
      <protection locked="0"/>
    </xf>
    <xf numFmtId="9" fontId="4" fillId="8" borderId="32" xfId="0" applyNumberFormat="1" applyFont="1" applyFill="1" applyBorder="1" applyAlignment="1" applyProtection="1">
      <alignment horizontal="center" vertical="center" wrapText="1"/>
      <protection hidden="1"/>
    </xf>
    <xf numFmtId="9" fontId="4" fillId="8" borderId="19" xfId="0" applyNumberFormat="1" applyFont="1" applyFill="1" applyBorder="1" applyAlignment="1" applyProtection="1">
      <alignment horizontal="center" vertical="center" wrapText="1"/>
      <protection hidden="1"/>
    </xf>
    <xf numFmtId="9" fontId="4" fillId="8" borderId="33" xfId="0" applyNumberFormat="1" applyFont="1" applyFill="1" applyBorder="1" applyAlignment="1" applyProtection="1">
      <alignment horizontal="center" vertical="center" wrapText="1"/>
      <protection hidden="1"/>
    </xf>
    <xf numFmtId="0" fontId="4" fillId="8" borderId="4" xfId="0" applyFont="1" applyFill="1" applyBorder="1" applyAlignment="1" applyProtection="1">
      <alignment horizontal="left" vertical="center" wrapText="1"/>
      <protection locked="0"/>
    </xf>
    <xf numFmtId="0" fontId="4" fillId="8" borderId="18"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left" vertical="center" wrapText="1"/>
      <protection locked="0"/>
    </xf>
    <xf numFmtId="9" fontId="4" fillId="8" borderId="4" xfId="1" applyFont="1" applyFill="1" applyBorder="1" applyAlignment="1" applyProtection="1">
      <alignment horizontal="center" vertical="center" wrapText="1"/>
      <protection hidden="1"/>
    </xf>
    <xf numFmtId="9" fontId="4" fillId="8" borderId="18" xfId="1" applyFont="1" applyFill="1" applyBorder="1" applyAlignment="1" applyProtection="1">
      <alignment horizontal="center" vertical="center" wrapText="1"/>
      <protection hidden="1"/>
    </xf>
    <xf numFmtId="9" fontId="4" fillId="8" borderId="1" xfId="1" applyFont="1" applyFill="1" applyBorder="1" applyAlignment="1" applyProtection="1">
      <alignment horizontal="center" vertical="center" wrapText="1"/>
      <protection hidden="1"/>
    </xf>
    <xf numFmtId="0" fontId="4" fillId="8" borderId="31" xfId="6" applyFont="1" applyFill="1" applyBorder="1" applyAlignment="1" applyProtection="1">
      <alignment horizontal="left" vertical="center" wrapText="1"/>
      <protection locked="0"/>
    </xf>
    <xf numFmtId="9" fontId="4" fillId="8" borderId="25" xfId="0" applyNumberFormat="1" applyFont="1" applyFill="1" applyBorder="1" applyAlignment="1" applyProtection="1">
      <alignment horizontal="center" vertical="center" wrapText="1"/>
      <protection hidden="1"/>
    </xf>
    <xf numFmtId="9" fontId="4" fillId="8" borderId="22" xfId="0" applyNumberFormat="1" applyFont="1" applyFill="1" applyBorder="1" applyAlignment="1" applyProtection="1">
      <alignment horizontal="center" vertical="center" wrapText="1"/>
      <protection hidden="1"/>
    </xf>
    <xf numFmtId="0" fontId="4" fillId="8" borderId="8" xfId="6" applyFont="1" applyFill="1" applyBorder="1" applyAlignment="1" applyProtection="1">
      <alignment horizontal="right" vertical="center" wrapText="1"/>
      <protection locked="0"/>
    </xf>
    <xf numFmtId="0" fontId="4" fillId="8" borderId="3" xfId="6" applyFont="1" applyFill="1" applyBorder="1" applyAlignment="1" applyProtection="1">
      <alignment horizontal="right" vertical="center" wrapText="1"/>
      <protection locked="0"/>
    </xf>
    <xf numFmtId="0" fontId="17" fillId="0" borderId="2" xfId="6" applyFont="1" applyBorder="1" applyAlignment="1" applyProtection="1">
      <alignment horizontal="center" vertical="center" wrapText="1"/>
      <protection locked="0"/>
    </xf>
    <xf numFmtId="0" fontId="4" fillId="8" borderId="6" xfId="6" applyFont="1" applyFill="1" applyBorder="1" applyAlignment="1" applyProtection="1">
      <alignment horizontal="center" vertical="center" wrapText="1"/>
      <protection locked="0"/>
    </xf>
    <xf numFmtId="0" fontId="4" fillId="8"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3" borderId="4" xfId="0" applyFont="1" applyFill="1" applyBorder="1" applyAlignment="1">
      <alignment horizontal="center" vertical="center"/>
    </xf>
    <xf numFmtId="0" fontId="0" fillId="3" borderId="4" xfId="0" applyFill="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7" fillId="0" borderId="2" xfId="0" applyFont="1" applyBorder="1" applyAlignment="1">
      <alignment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Border="1" applyAlignment="1">
      <alignment vertical="center" wrapText="1"/>
    </xf>
    <xf numFmtId="0" fontId="7" fillId="2" borderId="2" xfId="0" applyFont="1" applyFill="1" applyBorder="1" applyAlignment="1">
      <alignment horizontal="center"/>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0" borderId="2" xfId="0" applyFont="1" applyBorder="1" applyAlignment="1">
      <alignment horizontal="justify" vertical="center" wrapText="1"/>
    </xf>
    <xf numFmtId="0" fontId="12" fillId="0" borderId="0" xfId="2" applyFont="1" applyAlignment="1">
      <alignment horizontal="center"/>
    </xf>
    <xf numFmtId="0" fontId="3" fillId="0" borderId="0" xfId="2" applyAlignment="1">
      <alignment horizontal="center" vertical="center"/>
    </xf>
    <xf numFmtId="0" fontId="12" fillId="0" borderId="0" xfId="2" applyFont="1" applyAlignment="1">
      <alignment horizontal="center" vertical="center"/>
    </xf>
  </cellXfs>
  <cellStyles count="18">
    <cellStyle name="Hipervínculo 2" xfId="14"/>
    <cellStyle name="Millares" xfId="5" builtinId="3"/>
    <cellStyle name="Normal" xfId="0" builtinId="0"/>
    <cellStyle name="Normal 2" xfId="2"/>
    <cellStyle name="Normal 2 2" xfId="4"/>
    <cellStyle name="Normal 2 3" xfId="6"/>
    <cellStyle name="Normal 2 3 2" xfId="10"/>
    <cellStyle name="Normal 2 4" xfId="8"/>
    <cellStyle name="Normal 3" xfId="13"/>
    <cellStyle name="Normal 3 2" xfId="17"/>
    <cellStyle name="Normal 3 3" xfId="16"/>
    <cellStyle name="Normal 4" xfId="12"/>
    <cellStyle name="Porcentaje" xfId="1" builtinId="5"/>
    <cellStyle name="Porcentaje 2" xfId="3"/>
    <cellStyle name="Porcentaje 2 2" xfId="7"/>
    <cellStyle name="Porcentaje 2 2 2" xfId="11"/>
    <cellStyle name="Porcentaje 2 3" xfId="9"/>
    <cellStyle name="Porcentaje 3" xfId="15"/>
  </cellStyles>
  <dxfs count="13">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xmlns=""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xmlns="" id="{E6A3892B-4BFD-48FF-A593-C4AEEAB15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88" y="14771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xmlns=""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isgovco-my.sharepoint.com/Users/bcubillos/Downloads/20250221_for_sg_013_v4_mapa_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disgovco-my.sharepoint.com/Users/Johanna%20Vega/Downloads/20250221_for_sg_013_v4_mapa_riesgos%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disgovco-my.sharepoint.com/d8e4e8bf4dc82b8b/INTEGRACION%20SOCIAL/RIESGOS/GESTI&#211;N%202025/ATENCI&#211;N%20A%20LA%20CIUDADAN&#205;A/II%20TRIMESTRE/20250708_riesgos_gestion_atc_v0_II_monitore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disgovco-my.sharepoint.com/Users/Johanna%20Vega/Downloads/20240630_eval_controles_riesgos_ga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row r="37">
          <cell r="B37" t="str">
            <v xml:space="preserve">                   \Impacto
                     \
Probabilidad\               </v>
          </cell>
          <cell r="C37" t="str">
            <v>20% - Leve</v>
          </cell>
          <cell r="D37" t="str">
            <v>40% - Menor</v>
          </cell>
          <cell r="E37" t="str">
            <v>60% - Moderado</v>
          </cell>
          <cell r="F37" t="str">
            <v>80% - Mayor</v>
          </cell>
          <cell r="G37" t="str">
            <v>100% - Catastrófico</v>
          </cell>
        </row>
        <row r="38">
          <cell r="B38">
            <v>1</v>
          </cell>
          <cell r="C38">
            <v>2</v>
          </cell>
          <cell r="D38">
            <v>3</v>
          </cell>
          <cell r="E38">
            <v>4</v>
          </cell>
          <cell r="F38">
            <v>5</v>
          </cell>
          <cell r="G38">
            <v>6</v>
          </cell>
        </row>
        <row r="39">
          <cell r="B39" t="str">
            <v>100% - Muy alta</v>
          </cell>
          <cell r="C39" t="str">
            <v>Alto</v>
          </cell>
          <cell r="D39" t="str">
            <v>Alto</v>
          </cell>
          <cell r="E39" t="str">
            <v>Alto</v>
          </cell>
          <cell r="F39" t="str">
            <v>Alto</v>
          </cell>
          <cell r="G39" t="str">
            <v>Extremo</v>
          </cell>
        </row>
        <row r="40">
          <cell r="B40" t="str">
            <v>80% - Alta</v>
          </cell>
          <cell r="C40" t="str">
            <v>Moderado</v>
          </cell>
          <cell r="D40" t="str">
            <v>Moderado</v>
          </cell>
          <cell r="E40" t="str">
            <v>Alto</v>
          </cell>
          <cell r="F40" t="str">
            <v>Alto</v>
          </cell>
          <cell r="G40" t="str">
            <v>Extremo</v>
          </cell>
        </row>
        <row r="41">
          <cell r="B41" t="str">
            <v>60% - Media</v>
          </cell>
          <cell r="C41" t="str">
            <v>Moderado</v>
          </cell>
          <cell r="D41" t="str">
            <v>Moderado</v>
          </cell>
          <cell r="E41" t="str">
            <v>Moderado</v>
          </cell>
          <cell r="F41" t="str">
            <v>Alto</v>
          </cell>
          <cell r="G41" t="str">
            <v>Extremo</v>
          </cell>
        </row>
        <row r="42">
          <cell r="B42" t="str">
            <v>40% - Baja</v>
          </cell>
          <cell r="C42" t="str">
            <v>Bajo</v>
          </cell>
          <cell r="D42" t="str">
            <v>Moderado</v>
          </cell>
          <cell r="E42" t="str">
            <v>Moderado</v>
          </cell>
          <cell r="F42" t="str">
            <v>Alto</v>
          </cell>
          <cell r="G42" t="str">
            <v>Extremo</v>
          </cell>
        </row>
        <row r="43">
          <cell r="B43" t="str">
            <v>20% - Muy baja</v>
          </cell>
          <cell r="C43" t="str">
            <v>Bajo</v>
          </cell>
          <cell r="D43" t="str">
            <v>Bajo</v>
          </cell>
          <cell r="E43" t="str">
            <v>Moderado</v>
          </cell>
          <cell r="F43" t="str">
            <v>Alto</v>
          </cell>
          <cell r="G43" t="str">
            <v>Extremo</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_controles"/>
      <sheetName val="Criterios"/>
    </sheetNames>
    <sheetDataSet>
      <sheetData sheetId="0" refreshError="1"/>
      <sheetData sheetId="1" refreshError="1">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v>0</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
  <sheetViews>
    <sheetView tabSelected="1" zoomScale="70" zoomScaleNormal="70" zoomScaleSheetLayoutView="70" zoomScalePageLayoutView="51" workbookViewId="0">
      <selection activeCell="A11" sqref="A11:A25"/>
    </sheetView>
  </sheetViews>
  <sheetFormatPr baseColWidth="10" defaultColWidth="11.42578125" defaultRowHeight="12.75" x14ac:dyDescent="0.2"/>
  <cols>
    <col min="1" max="1" width="15.28515625" style="16" customWidth="1"/>
    <col min="2" max="2" width="18.5703125" style="16" customWidth="1"/>
    <col min="3" max="3" width="27.140625" style="16" customWidth="1"/>
    <col min="4" max="4" width="15.28515625" style="16" customWidth="1"/>
    <col min="5" max="5" width="9.7109375" style="16" customWidth="1"/>
    <col min="6" max="6" width="30.7109375" style="16" customWidth="1"/>
    <col min="7" max="7" width="47" style="16" customWidth="1"/>
    <col min="8" max="8" width="30.7109375" style="16" customWidth="1"/>
    <col min="9" max="9" width="18.85546875" style="16" customWidth="1"/>
    <col min="10" max="10" width="16.28515625" style="16" customWidth="1"/>
    <col min="11" max="11" width="12.5703125" style="16" customWidth="1"/>
    <col min="12" max="12" width="10.85546875" style="16" bestFit="1" customWidth="1"/>
    <col min="13" max="13" width="72.85546875" style="16" customWidth="1"/>
    <col min="14" max="14" width="12.85546875" style="16" customWidth="1"/>
    <col min="15" max="15" width="10.85546875" style="16" customWidth="1"/>
    <col min="16" max="16" width="16.28515625" style="16" customWidth="1"/>
    <col min="17" max="17" width="10" style="16" customWidth="1"/>
    <col min="18" max="18" width="11.28515625" style="16" customWidth="1"/>
    <col min="19" max="19" width="11.7109375" style="16" customWidth="1"/>
    <col min="20" max="20" width="72.42578125" style="16" customWidth="1"/>
    <col min="21" max="21" width="14.85546875" style="16" customWidth="1"/>
    <col min="22" max="22" width="28.7109375" style="16" customWidth="1"/>
    <col min="23" max="23" width="18.85546875" style="16" customWidth="1"/>
    <col min="24" max="24" width="13.85546875" style="131" customWidth="1"/>
    <col min="25" max="25" width="14.85546875" style="131" customWidth="1"/>
    <col min="26" max="26" width="10.28515625" style="131" customWidth="1"/>
    <col min="27" max="27" width="12.42578125" style="131" customWidth="1"/>
    <col min="28" max="28" width="74" style="131" customWidth="1"/>
    <col min="29" max="29" width="15.5703125" style="131" customWidth="1"/>
    <col min="30" max="30" width="34.7109375" style="131" customWidth="1"/>
    <col min="31" max="31" width="14.28515625" style="131" customWidth="1"/>
    <col min="32" max="32" width="11.140625" style="131" customWidth="1"/>
    <col min="33" max="33" width="12.5703125" style="131" customWidth="1"/>
    <col min="34" max="34" width="73.85546875" style="129" customWidth="1"/>
    <col min="35" max="35" width="15" style="16" customWidth="1"/>
    <col min="36" max="36" width="42.7109375" style="16" customWidth="1"/>
    <col min="37" max="37" width="13.140625" style="16" customWidth="1"/>
    <col min="38" max="38" width="12.85546875" style="16" customWidth="1"/>
    <col min="39" max="39" width="13.140625" style="16" customWidth="1"/>
    <col min="40" max="40" width="58.140625" style="16" customWidth="1"/>
    <col min="41" max="41" width="15.140625" style="16" customWidth="1"/>
    <col min="42" max="42" width="34.7109375" style="16" customWidth="1"/>
    <col min="43" max="43" width="11.5703125" style="16" customWidth="1"/>
    <col min="44" max="44" width="13.140625" style="16" customWidth="1"/>
    <col min="45" max="45" width="12.5703125" style="16" customWidth="1"/>
    <col min="46" max="46" width="46.28515625" style="16" customWidth="1"/>
    <col min="47" max="47" width="16.42578125" style="16" customWidth="1"/>
    <col min="48" max="48" width="30.5703125" style="16" customWidth="1"/>
    <col min="49" max="16384" width="11.42578125" style="16"/>
  </cols>
  <sheetData>
    <row r="1" spans="1:48" ht="21" customHeight="1" x14ac:dyDescent="0.2">
      <c r="A1" s="159"/>
      <c r="B1" s="159"/>
      <c r="C1" s="164" t="s">
        <v>139</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6"/>
      <c r="AU1" s="46" t="s">
        <v>34</v>
      </c>
      <c r="AV1" s="44" t="s">
        <v>132</v>
      </c>
    </row>
    <row r="2" spans="1:48" ht="21" customHeight="1" x14ac:dyDescent="0.2">
      <c r="A2" s="159"/>
      <c r="B2" s="159"/>
      <c r="C2" s="167"/>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9"/>
      <c r="AU2" s="46" t="s">
        <v>35</v>
      </c>
      <c r="AV2" s="44">
        <v>4</v>
      </c>
    </row>
    <row r="3" spans="1:48" ht="21" customHeight="1" x14ac:dyDescent="0.2">
      <c r="A3" s="159"/>
      <c r="B3" s="159"/>
      <c r="C3" s="167"/>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9"/>
      <c r="AU3" s="46" t="s">
        <v>36</v>
      </c>
      <c r="AV3" s="44" t="s">
        <v>207</v>
      </c>
    </row>
    <row r="4" spans="1:48" ht="21" customHeight="1" x14ac:dyDescent="0.2">
      <c r="A4" s="159"/>
      <c r="B4" s="159"/>
      <c r="C4" s="170"/>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2"/>
      <c r="AU4" s="46" t="s">
        <v>37</v>
      </c>
      <c r="AV4" s="44" t="s">
        <v>199</v>
      </c>
    </row>
    <row r="5" spans="1:48" x14ac:dyDescent="0.2">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52" t="s">
        <v>205</v>
      </c>
    </row>
    <row r="6" spans="1:48" x14ac:dyDescent="0.2">
      <c r="A6" s="179" t="s">
        <v>60</v>
      </c>
      <c r="B6" s="179"/>
      <c r="C6" s="24" t="s">
        <v>61</v>
      </c>
      <c r="D6" s="23"/>
      <c r="E6" s="23"/>
      <c r="F6" s="20"/>
      <c r="G6" s="20"/>
      <c r="H6" s="20"/>
      <c r="I6" s="20"/>
      <c r="J6" s="20"/>
      <c r="K6" s="20"/>
      <c r="L6" s="20"/>
      <c r="M6" s="20"/>
      <c r="N6" s="20"/>
      <c r="O6" s="20"/>
      <c r="P6" s="20"/>
      <c r="Q6" s="20"/>
      <c r="R6" s="20"/>
      <c r="S6" s="20"/>
      <c r="T6" s="20"/>
      <c r="U6" s="20"/>
      <c r="V6" s="20"/>
      <c r="W6" s="20"/>
      <c r="X6" s="130"/>
      <c r="Y6" s="130"/>
      <c r="Z6" s="130"/>
      <c r="AA6" s="130"/>
      <c r="AB6" s="130"/>
      <c r="AC6" s="130"/>
      <c r="AD6" s="130"/>
      <c r="AE6" s="130"/>
      <c r="AF6" s="130"/>
      <c r="AG6" s="130"/>
      <c r="AH6" s="20"/>
      <c r="AI6" s="20"/>
      <c r="AJ6" s="20"/>
      <c r="AK6" s="20"/>
      <c r="AL6" s="20"/>
      <c r="AM6" s="20"/>
      <c r="AN6" s="20"/>
      <c r="AO6" s="20"/>
      <c r="AP6" s="20"/>
      <c r="AQ6" s="20"/>
      <c r="AR6" s="20"/>
      <c r="AS6" s="20"/>
      <c r="AT6" s="20"/>
      <c r="AU6" s="20"/>
      <c r="AV6" s="20"/>
    </row>
    <row r="7" spans="1:48" x14ac:dyDescent="0.2">
      <c r="A7" s="53"/>
      <c r="B7" s="20"/>
      <c r="C7" s="20"/>
      <c r="D7" s="20"/>
      <c r="E7" s="20"/>
      <c r="F7" s="20"/>
      <c r="G7" s="20"/>
      <c r="H7" s="20"/>
      <c r="I7" s="20"/>
      <c r="J7" s="20"/>
      <c r="K7" s="20"/>
      <c r="L7" s="20"/>
      <c r="M7" s="20"/>
      <c r="N7" s="20"/>
      <c r="O7" s="20"/>
      <c r="P7" s="20"/>
      <c r="Q7" s="20"/>
      <c r="R7" s="20"/>
      <c r="S7" s="20"/>
      <c r="T7" s="20"/>
      <c r="U7" s="20"/>
      <c r="V7" s="20"/>
      <c r="W7" s="20"/>
      <c r="X7" s="130"/>
      <c r="Y7" s="130"/>
      <c r="Z7" s="130"/>
      <c r="AA7" s="130"/>
      <c r="AB7" s="130"/>
      <c r="AC7" s="130"/>
      <c r="AD7" s="130"/>
      <c r="AE7" s="130"/>
      <c r="AF7" s="130"/>
      <c r="AG7" s="130"/>
      <c r="AH7" s="20"/>
      <c r="AI7" s="20"/>
      <c r="AJ7" s="20"/>
      <c r="AK7" s="20"/>
      <c r="AL7" s="20"/>
      <c r="AM7" s="20"/>
      <c r="AN7" s="20"/>
      <c r="AO7" s="20"/>
      <c r="AP7" s="20"/>
      <c r="AQ7" s="20"/>
      <c r="AR7" s="20"/>
      <c r="AS7" s="20"/>
      <c r="AT7" s="20"/>
      <c r="AU7" s="20"/>
      <c r="AV7" s="20"/>
    </row>
    <row r="8" spans="1:48" ht="26.25" customHeight="1" x14ac:dyDescent="0.2">
      <c r="A8" s="176" t="s">
        <v>40</v>
      </c>
      <c r="B8" s="177"/>
      <c r="C8" s="177"/>
      <c r="D8" s="177"/>
      <c r="E8" s="177"/>
      <c r="F8" s="177"/>
      <c r="G8" s="177"/>
      <c r="H8" s="177"/>
      <c r="I8" s="177"/>
      <c r="J8" s="177"/>
      <c r="K8" s="177"/>
      <c r="L8" s="178"/>
      <c r="M8" s="185" t="s">
        <v>52</v>
      </c>
      <c r="N8" s="186"/>
      <c r="O8" s="186"/>
      <c r="P8" s="186"/>
      <c r="Q8" s="186"/>
      <c r="R8" s="186"/>
      <c r="S8" s="186"/>
      <c r="T8" s="186"/>
      <c r="U8" s="186"/>
      <c r="V8" s="186"/>
      <c r="W8" s="186"/>
      <c r="X8" s="186"/>
      <c r="Y8" s="187"/>
      <c r="Z8" s="192" t="s">
        <v>41</v>
      </c>
      <c r="AA8" s="192"/>
      <c r="AB8" s="192"/>
      <c r="AC8" s="192"/>
      <c r="AD8" s="192"/>
      <c r="AE8" s="192"/>
      <c r="AF8" s="192"/>
      <c r="AG8" s="192"/>
      <c r="AH8" s="192"/>
      <c r="AI8" s="192"/>
      <c r="AJ8" s="192"/>
      <c r="AK8" s="192"/>
      <c r="AL8" s="192"/>
      <c r="AM8" s="192"/>
      <c r="AN8" s="192"/>
      <c r="AO8" s="192"/>
      <c r="AP8" s="192"/>
      <c r="AQ8" s="192"/>
      <c r="AR8" s="192"/>
      <c r="AS8" s="192"/>
      <c r="AT8" s="192"/>
      <c r="AU8" s="192"/>
      <c r="AV8" s="192"/>
    </row>
    <row r="9" spans="1:48" s="17" customFormat="1" ht="46.5" customHeight="1" x14ac:dyDescent="0.2">
      <c r="A9" s="175" t="s">
        <v>6</v>
      </c>
      <c r="B9" s="175" t="s">
        <v>8</v>
      </c>
      <c r="C9" s="175" t="s">
        <v>64</v>
      </c>
      <c r="D9" s="175" t="s">
        <v>5</v>
      </c>
      <c r="E9" s="175" t="s">
        <v>7</v>
      </c>
      <c r="F9" s="175" t="s">
        <v>206</v>
      </c>
      <c r="G9" s="160" t="s">
        <v>9</v>
      </c>
      <c r="H9" s="160" t="s">
        <v>107</v>
      </c>
      <c r="I9" s="162" t="s">
        <v>10</v>
      </c>
      <c r="J9" s="183" t="s">
        <v>17</v>
      </c>
      <c r="K9" s="184"/>
      <c r="L9" s="184"/>
      <c r="M9" s="163" t="s">
        <v>23</v>
      </c>
      <c r="N9" s="163" t="s">
        <v>26</v>
      </c>
      <c r="O9" s="163" t="s">
        <v>99</v>
      </c>
      <c r="P9" s="173" t="s">
        <v>27</v>
      </c>
      <c r="Q9" s="173"/>
      <c r="R9" s="173"/>
      <c r="S9" s="191" t="s">
        <v>53</v>
      </c>
      <c r="T9" s="188" t="s">
        <v>29</v>
      </c>
      <c r="U9" s="189"/>
      <c r="V9" s="189"/>
      <c r="W9" s="189"/>
      <c r="X9" s="189"/>
      <c r="Y9" s="190"/>
      <c r="Z9" s="180" t="s">
        <v>203</v>
      </c>
      <c r="AA9" s="181"/>
      <c r="AB9" s="181"/>
      <c r="AC9" s="181"/>
      <c r="AD9" s="182"/>
      <c r="AE9" s="180" t="s">
        <v>204</v>
      </c>
      <c r="AF9" s="181"/>
      <c r="AG9" s="181"/>
      <c r="AH9" s="181"/>
      <c r="AI9" s="181"/>
      <c r="AJ9" s="182"/>
      <c r="AK9" s="180" t="s">
        <v>202</v>
      </c>
      <c r="AL9" s="181"/>
      <c r="AM9" s="181"/>
      <c r="AN9" s="181"/>
      <c r="AO9" s="181"/>
      <c r="AP9" s="182"/>
      <c r="AQ9" s="180" t="s">
        <v>59</v>
      </c>
      <c r="AR9" s="181"/>
      <c r="AS9" s="181"/>
      <c r="AT9" s="181"/>
      <c r="AU9" s="181"/>
      <c r="AV9" s="182"/>
    </row>
    <row r="10" spans="1:48" ht="54" customHeight="1" x14ac:dyDescent="0.2">
      <c r="A10" s="160"/>
      <c r="B10" s="160"/>
      <c r="C10" s="160"/>
      <c r="D10" s="160"/>
      <c r="E10" s="160"/>
      <c r="F10" s="160"/>
      <c r="G10" s="161"/>
      <c r="H10" s="161"/>
      <c r="I10" s="163"/>
      <c r="J10" s="25" t="s">
        <v>15</v>
      </c>
      <c r="K10" s="25" t="s">
        <v>16</v>
      </c>
      <c r="L10" s="25" t="s">
        <v>22</v>
      </c>
      <c r="M10" s="163"/>
      <c r="N10" s="163"/>
      <c r="O10" s="163"/>
      <c r="P10" s="25" t="s">
        <v>15</v>
      </c>
      <c r="Q10" s="25" t="s">
        <v>16</v>
      </c>
      <c r="R10" s="25" t="s">
        <v>22</v>
      </c>
      <c r="S10" s="162"/>
      <c r="T10" s="25" t="s">
        <v>28</v>
      </c>
      <c r="U10" s="25" t="s">
        <v>30</v>
      </c>
      <c r="V10" s="25" t="s">
        <v>43</v>
      </c>
      <c r="W10" s="15" t="s">
        <v>42</v>
      </c>
      <c r="X10" s="25" t="s">
        <v>38</v>
      </c>
      <c r="Y10" s="25" t="s">
        <v>39</v>
      </c>
      <c r="Z10" s="1" t="s">
        <v>33</v>
      </c>
      <c r="AA10" s="1" t="s">
        <v>98</v>
      </c>
      <c r="AB10" s="1" t="s">
        <v>58</v>
      </c>
      <c r="AC10" s="1" t="s">
        <v>31</v>
      </c>
      <c r="AD10" s="19" t="s">
        <v>130</v>
      </c>
      <c r="AE10" s="1" t="s">
        <v>33</v>
      </c>
      <c r="AF10" s="1" t="s">
        <v>98</v>
      </c>
      <c r="AG10" s="1" t="s">
        <v>129</v>
      </c>
      <c r="AH10" s="1" t="s">
        <v>58</v>
      </c>
      <c r="AI10" s="1" t="s">
        <v>31</v>
      </c>
      <c r="AJ10" s="19" t="s">
        <v>130</v>
      </c>
      <c r="AK10" s="1" t="s">
        <v>33</v>
      </c>
      <c r="AL10" s="1" t="s">
        <v>98</v>
      </c>
      <c r="AM10" s="1" t="s">
        <v>129</v>
      </c>
      <c r="AN10" s="1" t="s">
        <v>58</v>
      </c>
      <c r="AO10" s="1" t="s">
        <v>31</v>
      </c>
      <c r="AP10" s="19" t="s">
        <v>130</v>
      </c>
      <c r="AQ10" s="1" t="s">
        <v>33</v>
      </c>
      <c r="AR10" s="1" t="s">
        <v>98</v>
      </c>
      <c r="AS10" s="1" t="s">
        <v>129</v>
      </c>
      <c r="AT10" s="1" t="s">
        <v>58</v>
      </c>
      <c r="AU10" s="1" t="s">
        <v>31</v>
      </c>
      <c r="AV10" s="19" t="s">
        <v>130</v>
      </c>
    </row>
    <row r="11" spans="1:48" s="18" customFormat="1" ht="135" customHeight="1" x14ac:dyDescent="0.2">
      <c r="A11" s="206" t="s">
        <v>208</v>
      </c>
      <c r="B11" s="206" t="s">
        <v>209</v>
      </c>
      <c r="C11" s="217" t="s">
        <v>210</v>
      </c>
      <c r="D11" s="155" t="s">
        <v>306</v>
      </c>
      <c r="E11" s="203" t="s">
        <v>211</v>
      </c>
      <c r="F11" s="217" t="s">
        <v>267</v>
      </c>
      <c r="G11" s="155" t="s">
        <v>253</v>
      </c>
      <c r="H11" s="148" t="s">
        <v>104</v>
      </c>
      <c r="I11" s="153" t="s">
        <v>11</v>
      </c>
      <c r="J11" s="199" t="s">
        <v>121</v>
      </c>
      <c r="K11" s="212" t="s">
        <v>125</v>
      </c>
      <c r="L11" s="157" t="str">
        <f>VLOOKUP(J11,Anexos!$B$37:$G$43,(HLOOKUP(K11,Anexos!$C$37:$G$38,2,0)),0)</f>
        <v>Alto</v>
      </c>
      <c r="M11" s="56" t="s">
        <v>258</v>
      </c>
      <c r="N11" s="6" t="s">
        <v>24</v>
      </c>
      <c r="O11" s="6" t="s">
        <v>101</v>
      </c>
      <c r="P11" s="209" t="s">
        <v>118</v>
      </c>
      <c r="Q11" s="199" t="s">
        <v>125</v>
      </c>
      <c r="R11" s="193" t="str">
        <f>VLOOKUP(P11,[1]Anexos!$B$37:$G$43,(HLOOKUP(Q11,[1]Anexos!$C$37:$G$38,2,0)),0)</f>
        <v>Moderado</v>
      </c>
      <c r="S11" s="203" t="s">
        <v>56</v>
      </c>
      <c r="T11" s="56" t="s">
        <v>258</v>
      </c>
      <c r="U11" s="28" t="s">
        <v>212</v>
      </c>
      <c r="V11" s="57" t="s">
        <v>213</v>
      </c>
      <c r="W11" s="58" t="s">
        <v>214</v>
      </c>
      <c r="X11" s="55">
        <v>45658</v>
      </c>
      <c r="Y11" s="55">
        <v>46022</v>
      </c>
      <c r="Z11" s="142">
        <v>45748</v>
      </c>
      <c r="AA11" s="143"/>
      <c r="AB11" s="144" t="s">
        <v>315</v>
      </c>
      <c r="AC11" s="220" t="s">
        <v>3</v>
      </c>
      <c r="AD11" s="144" t="s">
        <v>317</v>
      </c>
      <c r="AE11" s="126">
        <v>45845</v>
      </c>
      <c r="AF11" s="127">
        <f>483/671</f>
        <v>0.71982116244411332</v>
      </c>
      <c r="AG11" s="127">
        <f>483/671</f>
        <v>0.71982116244411332</v>
      </c>
      <c r="AH11" s="56" t="s">
        <v>300</v>
      </c>
      <c r="AI11" s="148" t="s">
        <v>3</v>
      </c>
      <c r="AJ11" s="145" t="s">
        <v>333</v>
      </c>
      <c r="AK11" s="126">
        <v>45937</v>
      </c>
      <c r="AL11" s="127">
        <v>0.28000000000000003</v>
      </c>
      <c r="AM11" s="127">
        <v>1</v>
      </c>
      <c r="AN11" s="56" t="s">
        <v>352</v>
      </c>
      <c r="AO11" s="148" t="s">
        <v>3</v>
      </c>
      <c r="AP11" s="56" t="s">
        <v>345</v>
      </c>
      <c r="AQ11" s="126">
        <v>46029</v>
      </c>
      <c r="AR11" s="126"/>
      <c r="AS11" s="146">
        <v>1</v>
      </c>
      <c r="AT11" s="56" t="s">
        <v>356</v>
      </c>
      <c r="AU11" s="148" t="s">
        <v>3</v>
      </c>
      <c r="AV11" s="56" t="s">
        <v>363</v>
      </c>
    </row>
    <row r="12" spans="1:48" s="128" customFormat="1" ht="126" customHeight="1" x14ac:dyDescent="0.2">
      <c r="A12" s="206"/>
      <c r="B12" s="206"/>
      <c r="C12" s="219"/>
      <c r="D12" s="219"/>
      <c r="E12" s="215"/>
      <c r="F12" s="156"/>
      <c r="G12" s="219"/>
      <c r="H12" s="149"/>
      <c r="I12" s="198"/>
      <c r="J12" s="200"/>
      <c r="K12" s="213"/>
      <c r="L12" s="204"/>
      <c r="M12" s="56" t="s">
        <v>249</v>
      </c>
      <c r="N12" s="6" t="s">
        <v>24</v>
      </c>
      <c r="O12" s="59" t="s">
        <v>101</v>
      </c>
      <c r="P12" s="210"/>
      <c r="Q12" s="200"/>
      <c r="R12" s="205"/>
      <c r="S12" s="196"/>
      <c r="T12" s="56" t="s">
        <v>269</v>
      </c>
      <c r="U12" s="28" t="s">
        <v>215</v>
      </c>
      <c r="V12" s="57" t="s">
        <v>335</v>
      </c>
      <c r="W12" s="57" t="s">
        <v>216</v>
      </c>
      <c r="X12" s="55">
        <v>45658</v>
      </c>
      <c r="Y12" s="55">
        <v>46022</v>
      </c>
      <c r="Z12" s="142">
        <v>45748</v>
      </c>
      <c r="AA12" s="143">
        <v>1</v>
      </c>
      <c r="AB12" s="56" t="s">
        <v>316</v>
      </c>
      <c r="AC12" s="221"/>
      <c r="AD12" s="144" t="s">
        <v>317</v>
      </c>
      <c r="AE12" s="126">
        <v>45845</v>
      </c>
      <c r="AF12" s="146">
        <v>1</v>
      </c>
      <c r="AG12" s="146">
        <v>1</v>
      </c>
      <c r="AH12" s="56" t="s">
        <v>310</v>
      </c>
      <c r="AI12" s="149"/>
      <c r="AJ12" s="56" t="s">
        <v>329</v>
      </c>
      <c r="AK12" s="126">
        <v>45937</v>
      </c>
      <c r="AL12" s="127">
        <v>1</v>
      </c>
      <c r="AM12" s="127">
        <v>1</v>
      </c>
      <c r="AN12" s="56" t="s">
        <v>346</v>
      </c>
      <c r="AO12" s="149"/>
      <c r="AP12" s="56" t="s">
        <v>345</v>
      </c>
      <c r="AQ12" s="126">
        <v>46029</v>
      </c>
      <c r="AR12" s="127">
        <v>1</v>
      </c>
      <c r="AS12" s="127">
        <v>1</v>
      </c>
      <c r="AT12" s="56" t="s">
        <v>360</v>
      </c>
      <c r="AU12" s="149"/>
      <c r="AV12" s="56" t="s">
        <v>363</v>
      </c>
    </row>
    <row r="13" spans="1:48" s="128" customFormat="1" ht="165.75" customHeight="1" x14ac:dyDescent="0.2">
      <c r="A13" s="206"/>
      <c r="B13" s="206"/>
      <c r="C13" s="219"/>
      <c r="D13" s="219"/>
      <c r="E13" s="216"/>
      <c r="F13" s="133" t="s">
        <v>217</v>
      </c>
      <c r="G13" s="156"/>
      <c r="H13" s="150"/>
      <c r="I13" s="154"/>
      <c r="J13" s="201"/>
      <c r="K13" s="214"/>
      <c r="L13" s="158"/>
      <c r="M13" s="56" t="s">
        <v>268</v>
      </c>
      <c r="N13" s="6" t="s">
        <v>24</v>
      </c>
      <c r="O13" s="6" t="s">
        <v>101</v>
      </c>
      <c r="P13" s="211"/>
      <c r="Q13" s="201"/>
      <c r="R13" s="194"/>
      <c r="S13" s="197"/>
      <c r="T13" s="56" t="s">
        <v>268</v>
      </c>
      <c r="U13" s="28" t="s">
        <v>215</v>
      </c>
      <c r="V13" s="57" t="s">
        <v>254</v>
      </c>
      <c r="W13" s="57" t="s">
        <v>218</v>
      </c>
      <c r="X13" s="55">
        <v>45658</v>
      </c>
      <c r="Y13" s="55">
        <v>46022</v>
      </c>
      <c r="Z13" s="142">
        <v>45748</v>
      </c>
      <c r="AA13" s="143">
        <v>0.25</v>
      </c>
      <c r="AB13" s="145" t="s">
        <v>318</v>
      </c>
      <c r="AC13" s="222"/>
      <c r="AD13" s="144" t="s">
        <v>317</v>
      </c>
      <c r="AE13" s="126">
        <v>45845</v>
      </c>
      <c r="AF13" s="146">
        <v>0.25</v>
      </c>
      <c r="AG13" s="146">
        <v>0.5</v>
      </c>
      <c r="AH13" s="144" t="s">
        <v>330</v>
      </c>
      <c r="AI13" s="150"/>
      <c r="AJ13" s="144" t="s">
        <v>328</v>
      </c>
      <c r="AK13" s="126">
        <v>45937</v>
      </c>
      <c r="AL13" s="127">
        <v>0.25</v>
      </c>
      <c r="AM13" s="127">
        <v>0.75</v>
      </c>
      <c r="AN13" s="56" t="s">
        <v>343</v>
      </c>
      <c r="AO13" s="150"/>
      <c r="AP13" s="56" t="s">
        <v>345</v>
      </c>
      <c r="AQ13" s="126">
        <v>46029</v>
      </c>
      <c r="AR13" s="127">
        <v>0.25</v>
      </c>
      <c r="AS13" s="127">
        <v>1</v>
      </c>
      <c r="AT13" s="56" t="s">
        <v>358</v>
      </c>
      <c r="AU13" s="150"/>
      <c r="AV13" s="56" t="s">
        <v>363</v>
      </c>
    </row>
    <row r="14" spans="1:48" s="18" customFormat="1" ht="134.25" customHeight="1" x14ac:dyDescent="0.2">
      <c r="A14" s="206"/>
      <c r="B14" s="206"/>
      <c r="C14" s="223"/>
      <c r="D14" s="219"/>
      <c r="E14" s="155" t="s">
        <v>219</v>
      </c>
      <c r="F14" s="217" t="s">
        <v>283</v>
      </c>
      <c r="G14" s="224" t="s">
        <v>220</v>
      </c>
      <c r="H14" s="148" t="s">
        <v>104</v>
      </c>
      <c r="I14" s="153" t="s">
        <v>11</v>
      </c>
      <c r="J14" s="199" t="s">
        <v>121</v>
      </c>
      <c r="K14" s="151" t="s">
        <v>125</v>
      </c>
      <c r="L14" s="157" t="str">
        <f>VLOOKUP(J14,Anexos!$B$37:$G$43,(HLOOKUP(K14,Anexos!$C$37:$G$38,2,0)),0)</f>
        <v>Alto</v>
      </c>
      <c r="M14" s="56" t="s">
        <v>247</v>
      </c>
      <c r="N14" s="6" t="s">
        <v>24</v>
      </c>
      <c r="O14" s="6" t="s">
        <v>101</v>
      </c>
      <c r="P14" s="151" t="s">
        <v>118</v>
      </c>
      <c r="Q14" s="199" t="s">
        <v>125</v>
      </c>
      <c r="R14" s="193" t="s">
        <v>0</v>
      </c>
      <c r="S14" s="195" t="s">
        <v>56</v>
      </c>
      <c r="T14" s="56" t="s">
        <v>247</v>
      </c>
      <c r="U14" s="28" t="s">
        <v>212</v>
      </c>
      <c r="V14" s="57" t="s">
        <v>221</v>
      </c>
      <c r="W14" s="57" t="s">
        <v>214</v>
      </c>
      <c r="X14" s="55">
        <v>45658</v>
      </c>
      <c r="Y14" s="55">
        <v>46022</v>
      </c>
      <c r="Z14" s="142">
        <v>45748</v>
      </c>
      <c r="AA14" s="143"/>
      <c r="AB14" s="144" t="s">
        <v>315</v>
      </c>
      <c r="AC14" s="148" t="s">
        <v>3</v>
      </c>
      <c r="AD14" s="144" t="s">
        <v>317</v>
      </c>
      <c r="AE14" s="126">
        <v>45845</v>
      </c>
      <c r="AF14" s="127">
        <f>483/671</f>
        <v>0.71982116244411332</v>
      </c>
      <c r="AG14" s="127">
        <f>483/671</f>
        <v>0.71982116244411332</v>
      </c>
      <c r="AH14" s="56" t="s">
        <v>301</v>
      </c>
      <c r="AI14" s="148" t="s">
        <v>3</v>
      </c>
      <c r="AJ14" s="145" t="s">
        <v>333</v>
      </c>
      <c r="AK14" s="126">
        <v>45937</v>
      </c>
      <c r="AL14" s="127">
        <v>0.28000000000000003</v>
      </c>
      <c r="AM14" s="127">
        <v>1</v>
      </c>
      <c r="AN14" s="56" t="s">
        <v>355</v>
      </c>
      <c r="AO14" s="148" t="s">
        <v>3</v>
      </c>
      <c r="AP14" s="56" t="s">
        <v>345</v>
      </c>
      <c r="AQ14" s="126">
        <v>46029</v>
      </c>
      <c r="AR14" s="127"/>
      <c r="AS14" s="127">
        <v>1</v>
      </c>
      <c r="AT14" s="56" t="s">
        <v>356</v>
      </c>
      <c r="AU14" s="148" t="s">
        <v>3</v>
      </c>
      <c r="AV14" s="56" t="s">
        <v>363</v>
      </c>
    </row>
    <row r="15" spans="1:48" s="128" customFormat="1" ht="150.75" customHeight="1" x14ac:dyDescent="0.2">
      <c r="A15" s="206"/>
      <c r="B15" s="206"/>
      <c r="C15" s="219"/>
      <c r="D15" s="219"/>
      <c r="E15" s="219"/>
      <c r="F15" s="218"/>
      <c r="G15" s="225"/>
      <c r="H15" s="149"/>
      <c r="I15" s="198"/>
      <c r="J15" s="200"/>
      <c r="K15" s="202"/>
      <c r="L15" s="204"/>
      <c r="M15" s="56" t="s">
        <v>248</v>
      </c>
      <c r="N15" s="6" t="s">
        <v>24</v>
      </c>
      <c r="O15" s="6" t="s">
        <v>101</v>
      </c>
      <c r="P15" s="202"/>
      <c r="Q15" s="200"/>
      <c r="R15" s="205"/>
      <c r="S15" s="196"/>
      <c r="T15" s="56" t="s">
        <v>296</v>
      </c>
      <c r="U15" s="28" t="s">
        <v>215</v>
      </c>
      <c r="V15" s="57" t="s">
        <v>222</v>
      </c>
      <c r="W15" s="57" t="s">
        <v>223</v>
      </c>
      <c r="X15" s="55">
        <v>45658</v>
      </c>
      <c r="Y15" s="55">
        <v>46022</v>
      </c>
      <c r="Z15" s="142">
        <v>45748</v>
      </c>
      <c r="AA15" s="143">
        <v>1</v>
      </c>
      <c r="AB15" s="144" t="s">
        <v>319</v>
      </c>
      <c r="AC15" s="149"/>
      <c r="AD15" s="144" t="s">
        <v>317</v>
      </c>
      <c r="AE15" s="126">
        <v>45845</v>
      </c>
      <c r="AF15" s="146">
        <v>1</v>
      </c>
      <c r="AG15" s="146">
        <v>1</v>
      </c>
      <c r="AH15" s="56" t="s">
        <v>311</v>
      </c>
      <c r="AI15" s="149"/>
      <c r="AJ15" s="56" t="s">
        <v>329</v>
      </c>
      <c r="AK15" s="126">
        <v>45937</v>
      </c>
      <c r="AL15" s="127">
        <v>1</v>
      </c>
      <c r="AM15" s="127">
        <v>1</v>
      </c>
      <c r="AN15" s="56" t="s">
        <v>347</v>
      </c>
      <c r="AO15" s="149"/>
      <c r="AP15" s="56" t="s">
        <v>345</v>
      </c>
      <c r="AQ15" s="126">
        <v>46029</v>
      </c>
      <c r="AR15" s="127">
        <v>1</v>
      </c>
      <c r="AS15" s="127">
        <v>1</v>
      </c>
      <c r="AT15" s="56" t="s">
        <v>357</v>
      </c>
      <c r="AU15" s="149"/>
      <c r="AV15" s="56" t="s">
        <v>363</v>
      </c>
    </row>
    <row r="16" spans="1:48" ht="135" customHeight="1" x14ac:dyDescent="0.2">
      <c r="A16" s="206"/>
      <c r="B16" s="206"/>
      <c r="C16" s="223"/>
      <c r="D16" s="219"/>
      <c r="E16" s="156"/>
      <c r="F16" s="60" t="s">
        <v>277</v>
      </c>
      <c r="G16" s="226"/>
      <c r="H16" s="150"/>
      <c r="I16" s="154"/>
      <c r="J16" s="201"/>
      <c r="K16" s="152"/>
      <c r="L16" s="158"/>
      <c r="M16" s="56" t="s">
        <v>246</v>
      </c>
      <c r="N16" s="6" t="s">
        <v>24</v>
      </c>
      <c r="O16" s="6" t="s">
        <v>101</v>
      </c>
      <c r="P16" s="152"/>
      <c r="Q16" s="201"/>
      <c r="R16" s="194"/>
      <c r="S16" s="197"/>
      <c r="T16" s="56" t="s">
        <v>246</v>
      </c>
      <c r="U16" s="28" t="s">
        <v>224</v>
      </c>
      <c r="V16" s="57" t="s">
        <v>225</v>
      </c>
      <c r="W16" s="57" t="s">
        <v>226</v>
      </c>
      <c r="X16" s="55">
        <v>45658</v>
      </c>
      <c r="Y16" s="55">
        <v>46022</v>
      </c>
      <c r="Z16" s="142">
        <v>45748</v>
      </c>
      <c r="AA16" s="143"/>
      <c r="AB16" s="144" t="s">
        <v>320</v>
      </c>
      <c r="AC16" s="150"/>
      <c r="AD16" s="144" t="s">
        <v>317</v>
      </c>
      <c r="AE16" s="126">
        <v>45845</v>
      </c>
      <c r="AF16" s="127">
        <v>0.5</v>
      </c>
      <c r="AG16" s="127">
        <v>0.5</v>
      </c>
      <c r="AH16" s="56" t="s">
        <v>331</v>
      </c>
      <c r="AI16" s="150"/>
      <c r="AJ16" s="144" t="s">
        <v>328</v>
      </c>
      <c r="AK16" s="126">
        <v>45937</v>
      </c>
      <c r="AL16" s="127"/>
      <c r="AM16" s="127">
        <v>0.5</v>
      </c>
      <c r="AN16" s="144" t="s">
        <v>339</v>
      </c>
      <c r="AO16" s="150"/>
      <c r="AP16" s="56" t="s">
        <v>345</v>
      </c>
      <c r="AQ16" s="126">
        <v>46029</v>
      </c>
      <c r="AR16" s="127">
        <v>0.5</v>
      </c>
      <c r="AS16" s="127">
        <v>1</v>
      </c>
      <c r="AT16" s="144" t="s">
        <v>362</v>
      </c>
      <c r="AU16" s="150"/>
      <c r="AV16" s="56" t="s">
        <v>363</v>
      </c>
    </row>
    <row r="17" spans="1:48" s="129" customFormat="1" ht="155.25" customHeight="1" x14ac:dyDescent="0.2">
      <c r="A17" s="206"/>
      <c r="B17" s="206"/>
      <c r="C17" s="219"/>
      <c r="D17" s="219"/>
      <c r="E17" s="155" t="s">
        <v>227</v>
      </c>
      <c r="F17" s="132" t="s">
        <v>278</v>
      </c>
      <c r="G17" s="155" t="s">
        <v>228</v>
      </c>
      <c r="H17" s="148" t="s">
        <v>104</v>
      </c>
      <c r="I17" s="153" t="s">
        <v>11</v>
      </c>
      <c r="J17" s="148" t="s">
        <v>120</v>
      </c>
      <c r="K17" s="151" t="s">
        <v>124</v>
      </c>
      <c r="L17" s="157" t="str">
        <f>VLOOKUP(J17,Anexos!$B$37:$G$43,(HLOOKUP(K17,Anexos!$C$37:$G$38,2,0)),0)</f>
        <v>Moderado</v>
      </c>
      <c r="M17" s="56" t="s">
        <v>250</v>
      </c>
      <c r="N17" s="6" t="s">
        <v>24</v>
      </c>
      <c r="O17" s="6" t="s">
        <v>101</v>
      </c>
      <c r="P17" s="151" t="s">
        <v>118</v>
      </c>
      <c r="Q17" s="199" t="s">
        <v>124</v>
      </c>
      <c r="R17" s="193" t="s">
        <v>18</v>
      </c>
      <c r="S17" s="195" t="s">
        <v>56</v>
      </c>
      <c r="T17" s="56" t="s">
        <v>297</v>
      </c>
      <c r="U17" s="28" t="s">
        <v>215</v>
      </c>
      <c r="V17" s="57" t="s">
        <v>222</v>
      </c>
      <c r="W17" s="57" t="s">
        <v>223</v>
      </c>
      <c r="X17" s="55">
        <v>45658</v>
      </c>
      <c r="Y17" s="55">
        <v>46022</v>
      </c>
      <c r="Z17" s="142">
        <v>45748</v>
      </c>
      <c r="AA17" s="143">
        <v>1</v>
      </c>
      <c r="AB17" s="144" t="s">
        <v>321</v>
      </c>
      <c r="AC17" s="148" t="s">
        <v>3</v>
      </c>
      <c r="AD17" s="144" t="s">
        <v>317</v>
      </c>
      <c r="AE17" s="126">
        <v>45845</v>
      </c>
      <c r="AF17" s="146">
        <v>1</v>
      </c>
      <c r="AG17" s="146">
        <v>1</v>
      </c>
      <c r="AH17" s="56" t="s">
        <v>312</v>
      </c>
      <c r="AI17" s="148" t="s">
        <v>3</v>
      </c>
      <c r="AJ17" s="56" t="s">
        <v>329</v>
      </c>
      <c r="AK17" s="126">
        <v>45937</v>
      </c>
      <c r="AL17" s="127">
        <v>1</v>
      </c>
      <c r="AM17" s="127">
        <v>1</v>
      </c>
      <c r="AN17" s="56" t="s">
        <v>348</v>
      </c>
      <c r="AO17" s="148" t="s">
        <v>3</v>
      </c>
      <c r="AP17" s="56" t="s">
        <v>345</v>
      </c>
      <c r="AQ17" s="126">
        <v>46029</v>
      </c>
      <c r="AR17" s="127">
        <v>1</v>
      </c>
      <c r="AS17" s="127">
        <v>1</v>
      </c>
      <c r="AT17" s="56" t="s">
        <v>364</v>
      </c>
      <c r="AU17" s="148" t="s">
        <v>3</v>
      </c>
      <c r="AV17" s="56" t="s">
        <v>363</v>
      </c>
    </row>
    <row r="18" spans="1:48" ht="149.25" customHeight="1" x14ac:dyDescent="0.2">
      <c r="A18" s="206"/>
      <c r="B18" s="206"/>
      <c r="C18" s="223"/>
      <c r="D18" s="219"/>
      <c r="E18" s="219"/>
      <c r="F18" s="217" t="s">
        <v>277</v>
      </c>
      <c r="G18" s="219"/>
      <c r="H18" s="149"/>
      <c r="I18" s="198"/>
      <c r="J18" s="149"/>
      <c r="K18" s="202"/>
      <c r="L18" s="204"/>
      <c r="M18" s="56" t="s">
        <v>229</v>
      </c>
      <c r="N18" s="6" t="s">
        <v>24</v>
      </c>
      <c r="O18" s="6" t="s">
        <v>101</v>
      </c>
      <c r="P18" s="202"/>
      <c r="Q18" s="200"/>
      <c r="R18" s="205"/>
      <c r="S18" s="196"/>
      <c r="T18" s="56" t="s">
        <v>229</v>
      </c>
      <c r="U18" s="28" t="s">
        <v>230</v>
      </c>
      <c r="V18" s="57" t="s">
        <v>231</v>
      </c>
      <c r="W18" s="57" t="s">
        <v>226</v>
      </c>
      <c r="X18" s="55">
        <v>45992</v>
      </c>
      <c r="Y18" s="55">
        <v>46022</v>
      </c>
      <c r="Z18" s="142">
        <v>45748</v>
      </c>
      <c r="AA18" s="143"/>
      <c r="AB18" s="144" t="s">
        <v>322</v>
      </c>
      <c r="AC18" s="149"/>
      <c r="AD18" s="144" t="s">
        <v>317</v>
      </c>
      <c r="AE18" s="126">
        <v>45845</v>
      </c>
      <c r="AF18" s="127">
        <v>0.5</v>
      </c>
      <c r="AG18" s="127">
        <v>0.5</v>
      </c>
      <c r="AH18" s="56" t="s">
        <v>336</v>
      </c>
      <c r="AI18" s="149"/>
      <c r="AJ18" s="144" t="s">
        <v>328</v>
      </c>
      <c r="AK18" s="126">
        <v>45937</v>
      </c>
      <c r="AL18" s="127"/>
      <c r="AM18" s="127">
        <v>0.5</v>
      </c>
      <c r="AN18" s="144" t="s">
        <v>340</v>
      </c>
      <c r="AO18" s="149"/>
      <c r="AP18" s="56" t="s">
        <v>345</v>
      </c>
      <c r="AQ18" s="126">
        <v>46029</v>
      </c>
      <c r="AR18" s="127">
        <v>0.5</v>
      </c>
      <c r="AS18" s="127">
        <v>1</v>
      </c>
      <c r="AT18" s="144" t="s">
        <v>361</v>
      </c>
      <c r="AU18" s="149"/>
      <c r="AV18" s="56" t="s">
        <v>363</v>
      </c>
    </row>
    <row r="19" spans="1:48" ht="138" customHeight="1" x14ac:dyDescent="0.2">
      <c r="A19" s="206"/>
      <c r="B19" s="206"/>
      <c r="C19" s="223"/>
      <c r="D19" s="219"/>
      <c r="E19" s="156"/>
      <c r="F19" s="218"/>
      <c r="G19" s="156"/>
      <c r="H19" s="150"/>
      <c r="I19" s="154"/>
      <c r="J19" s="150"/>
      <c r="K19" s="152"/>
      <c r="L19" s="158"/>
      <c r="M19" s="56" t="s">
        <v>259</v>
      </c>
      <c r="N19" s="6" t="s">
        <v>24</v>
      </c>
      <c r="O19" s="6" t="s">
        <v>101</v>
      </c>
      <c r="P19" s="152"/>
      <c r="Q19" s="201"/>
      <c r="R19" s="194"/>
      <c r="S19" s="197"/>
      <c r="T19" s="56" t="s">
        <v>264</v>
      </c>
      <c r="U19" s="28" t="s">
        <v>212</v>
      </c>
      <c r="V19" s="57" t="s">
        <v>232</v>
      </c>
      <c r="W19" s="57" t="s">
        <v>214</v>
      </c>
      <c r="X19" s="55">
        <v>45658</v>
      </c>
      <c r="Y19" s="55">
        <v>46022</v>
      </c>
      <c r="Z19" s="142">
        <v>45748</v>
      </c>
      <c r="AA19" s="143"/>
      <c r="AB19" s="144" t="s">
        <v>315</v>
      </c>
      <c r="AC19" s="150"/>
      <c r="AD19" s="144" t="s">
        <v>317</v>
      </c>
      <c r="AE19" s="126">
        <v>45845</v>
      </c>
      <c r="AF19" s="127">
        <f>483/671</f>
        <v>0.71982116244411332</v>
      </c>
      <c r="AG19" s="127">
        <f>483/671</f>
        <v>0.71982116244411332</v>
      </c>
      <c r="AH19" s="56" t="s">
        <v>307</v>
      </c>
      <c r="AI19" s="150"/>
      <c r="AJ19" s="145" t="s">
        <v>333</v>
      </c>
      <c r="AK19" s="126">
        <v>45937</v>
      </c>
      <c r="AL19" s="127">
        <v>0.28000000000000003</v>
      </c>
      <c r="AM19" s="127">
        <v>1</v>
      </c>
      <c r="AN19" s="56" t="s">
        <v>353</v>
      </c>
      <c r="AO19" s="150"/>
      <c r="AP19" s="56" t="s">
        <v>345</v>
      </c>
      <c r="AQ19" s="126">
        <v>46029</v>
      </c>
      <c r="AR19" s="127"/>
      <c r="AS19" s="146">
        <v>1</v>
      </c>
      <c r="AT19" s="56" t="s">
        <v>356</v>
      </c>
      <c r="AU19" s="150"/>
      <c r="AV19" s="56" t="s">
        <v>363</v>
      </c>
    </row>
    <row r="20" spans="1:48" s="129" customFormat="1" ht="131.25" customHeight="1" x14ac:dyDescent="0.2">
      <c r="A20" s="206"/>
      <c r="B20" s="206"/>
      <c r="C20" s="219"/>
      <c r="D20" s="219"/>
      <c r="E20" s="155" t="s">
        <v>233</v>
      </c>
      <c r="F20" s="61" t="s">
        <v>287</v>
      </c>
      <c r="G20" s="155" t="s">
        <v>234</v>
      </c>
      <c r="H20" s="148" t="s">
        <v>104</v>
      </c>
      <c r="I20" s="153" t="s">
        <v>11</v>
      </c>
      <c r="J20" s="148" t="s">
        <v>121</v>
      </c>
      <c r="K20" s="151" t="s">
        <v>125</v>
      </c>
      <c r="L20" s="157" t="str">
        <f>VLOOKUP(J20,Anexos!$B$37:$G$43,(HLOOKUP(K20,Anexos!$C$37:$G$38,2,0)),0)</f>
        <v>Alto</v>
      </c>
      <c r="M20" s="56" t="s">
        <v>251</v>
      </c>
      <c r="N20" s="6" t="s">
        <v>24</v>
      </c>
      <c r="O20" s="6" t="s">
        <v>101</v>
      </c>
      <c r="P20" s="151" t="s">
        <v>119</v>
      </c>
      <c r="Q20" s="199" t="s">
        <v>125</v>
      </c>
      <c r="R20" s="193" t="s">
        <v>0</v>
      </c>
      <c r="S20" s="195" t="s">
        <v>56</v>
      </c>
      <c r="T20" s="56" t="s">
        <v>298</v>
      </c>
      <c r="U20" s="28" t="s">
        <v>215</v>
      </c>
      <c r="V20" s="57" t="s">
        <v>337</v>
      </c>
      <c r="W20" s="57" t="s">
        <v>223</v>
      </c>
      <c r="X20" s="55">
        <v>45658</v>
      </c>
      <c r="Y20" s="55">
        <v>46022</v>
      </c>
      <c r="Z20" s="142">
        <v>45748</v>
      </c>
      <c r="AA20" s="143"/>
      <c r="AB20" s="144" t="s">
        <v>323</v>
      </c>
      <c r="AC20" s="148" t="s">
        <v>3</v>
      </c>
      <c r="AD20" s="144" t="s">
        <v>317</v>
      </c>
      <c r="AE20" s="126">
        <v>45845</v>
      </c>
      <c r="AF20" s="146">
        <v>1</v>
      </c>
      <c r="AG20" s="146">
        <v>1</v>
      </c>
      <c r="AH20" s="56" t="s">
        <v>313</v>
      </c>
      <c r="AI20" s="148" t="s">
        <v>3</v>
      </c>
      <c r="AJ20" s="56" t="s">
        <v>329</v>
      </c>
      <c r="AK20" s="126">
        <v>45937</v>
      </c>
      <c r="AL20" s="127">
        <v>1</v>
      </c>
      <c r="AM20" s="127">
        <v>1</v>
      </c>
      <c r="AN20" s="56" t="s">
        <v>349</v>
      </c>
      <c r="AO20" s="148" t="s">
        <v>3</v>
      </c>
      <c r="AP20" s="56" t="s">
        <v>345</v>
      </c>
      <c r="AQ20" s="126">
        <v>46029</v>
      </c>
      <c r="AR20" s="127">
        <v>1</v>
      </c>
      <c r="AS20" s="127">
        <v>1</v>
      </c>
      <c r="AT20" s="56" t="s">
        <v>365</v>
      </c>
      <c r="AU20" s="148" t="s">
        <v>3</v>
      </c>
      <c r="AV20" s="56" t="s">
        <v>363</v>
      </c>
    </row>
    <row r="21" spans="1:48" ht="114.75" x14ac:dyDescent="0.2">
      <c r="A21" s="206"/>
      <c r="B21" s="206"/>
      <c r="C21" s="223"/>
      <c r="D21" s="219"/>
      <c r="E21" s="156"/>
      <c r="F21" s="60" t="s">
        <v>277</v>
      </c>
      <c r="G21" s="156"/>
      <c r="H21" s="150"/>
      <c r="I21" s="154"/>
      <c r="J21" s="150"/>
      <c r="K21" s="152"/>
      <c r="L21" s="158"/>
      <c r="M21" s="56" t="s">
        <v>252</v>
      </c>
      <c r="N21" s="6" t="s">
        <v>24</v>
      </c>
      <c r="O21" s="6" t="s">
        <v>101</v>
      </c>
      <c r="P21" s="152"/>
      <c r="Q21" s="201"/>
      <c r="R21" s="194"/>
      <c r="S21" s="197"/>
      <c r="T21" s="56" t="s">
        <v>235</v>
      </c>
      <c r="U21" s="28" t="s">
        <v>236</v>
      </c>
      <c r="V21" s="57" t="s">
        <v>237</v>
      </c>
      <c r="W21" s="57" t="s">
        <v>226</v>
      </c>
      <c r="X21" s="55">
        <v>45658</v>
      </c>
      <c r="Y21" s="55">
        <v>46022</v>
      </c>
      <c r="Z21" s="142">
        <v>45748</v>
      </c>
      <c r="AA21" s="143"/>
      <c r="AB21" s="144" t="s">
        <v>324</v>
      </c>
      <c r="AC21" s="150"/>
      <c r="AD21" s="144" t="s">
        <v>317</v>
      </c>
      <c r="AE21" s="126">
        <v>45845</v>
      </c>
      <c r="AF21" s="127">
        <v>0.5</v>
      </c>
      <c r="AG21" s="127">
        <v>0.5</v>
      </c>
      <c r="AH21" s="56" t="s">
        <v>305</v>
      </c>
      <c r="AI21" s="150"/>
      <c r="AJ21" s="144" t="s">
        <v>328</v>
      </c>
      <c r="AK21" s="126">
        <v>45937</v>
      </c>
      <c r="AL21" s="127"/>
      <c r="AM21" s="127">
        <v>0.5</v>
      </c>
      <c r="AN21" s="144" t="s">
        <v>341</v>
      </c>
      <c r="AO21" s="150"/>
      <c r="AP21" s="56" t="s">
        <v>345</v>
      </c>
      <c r="AQ21" s="126">
        <v>46029</v>
      </c>
      <c r="AR21" s="127">
        <v>0.5</v>
      </c>
      <c r="AS21" s="127">
        <v>1</v>
      </c>
      <c r="AT21" s="144" t="s">
        <v>359</v>
      </c>
      <c r="AU21" s="150"/>
      <c r="AV21" s="56" t="s">
        <v>363</v>
      </c>
    </row>
    <row r="22" spans="1:48" ht="141.75" customHeight="1" x14ac:dyDescent="0.2">
      <c r="A22" s="206"/>
      <c r="B22" s="206"/>
      <c r="C22" s="223"/>
      <c r="D22" s="219"/>
      <c r="E22" s="155" t="s">
        <v>238</v>
      </c>
      <c r="F22" s="217" t="s">
        <v>280</v>
      </c>
      <c r="G22" s="155" t="s">
        <v>239</v>
      </c>
      <c r="H22" s="148" t="s">
        <v>104</v>
      </c>
      <c r="I22" s="153" t="s">
        <v>11</v>
      </c>
      <c r="J22" s="148" t="s">
        <v>121</v>
      </c>
      <c r="K22" s="151" t="s">
        <v>125</v>
      </c>
      <c r="L22" s="157" t="str">
        <f>VLOOKUP(J22,Anexos!$B$37:$G$43,(HLOOKUP(K22,Anexos!$C$37:$G$38,2,0)),0)</f>
        <v>Alto</v>
      </c>
      <c r="M22" s="56" t="s">
        <v>260</v>
      </c>
      <c r="N22" s="6" t="s">
        <v>24</v>
      </c>
      <c r="O22" s="6" t="s">
        <v>101</v>
      </c>
      <c r="P22" s="151" t="s">
        <v>119</v>
      </c>
      <c r="Q22" s="199" t="s">
        <v>125</v>
      </c>
      <c r="R22" s="193" t="s">
        <v>0</v>
      </c>
      <c r="S22" s="195" t="s">
        <v>56</v>
      </c>
      <c r="T22" s="56" t="s">
        <v>260</v>
      </c>
      <c r="U22" s="28" t="s">
        <v>212</v>
      </c>
      <c r="V22" s="57" t="s">
        <v>240</v>
      </c>
      <c r="W22" s="57" t="s">
        <v>214</v>
      </c>
      <c r="X22" s="55">
        <v>45658</v>
      </c>
      <c r="Y22" s="55">
        <v>46022</v>
      </c>
      <c r="Z22" s="142">
        <v>45748</v>
      </c>
      <c r="AA22" s="143"/>
      <c r="AB22" s="144" t="s">
        <v>315</v>
      </c>
      <c r="AC22" s="148" t="s">
        <v>3</v>
      </c>
      <c r="AD22" s="144" t="s">
        <v>317</v>
      </c>
      <c r="AE22" s="126">
        <v>45845</v>
      </c>
      <c r="AF22" s="127">
        <f>483/671</f>
        <v>0.71982116244411332</v>
      </c>
      <c r="AG22" s="127">
        <f>483/671</f>
        <v>0.71982116244411332</v>
      </c>
      <c r="AH22" s="56" t="s">
        <v>302</v>
      </c>
      <c r="AI22" s="148" t="s">
        <v>3</v>
      </c>
      <c r="AJ22" s="145" t="s">
        <v>333</v>
      </c>
      <c r="AK22" s="126">
        <v>45937</v>
      </c>
      <c r="AL22" s="127">
        <v>0.28000000000000003</v>
      </c>
      <c r="AM22" s="127">
        <v>1</v>
      </c>
      <c r="AN22" s="56" t="s">
        <v>354</v>
      </c>
      <c r="AO22" s="148" t="s">
        <v>3</v>
      </c>
      <c r="AP22" s="56" t="s">
        <v>345</v>
      </c>
      <c r="AQ22" s="126">
        <v>46029</v>
      </c>
      <c r="AR22" s="127"/>
      <c r="AS22" s="146">
        <v>1</v>
      </c>
      <c r="AT22" s="56" t="s">
        <v>356</v>
      </c>
      <c r="AU22" s="148" t="s">
        <v>3</v>
      </c>
      <c r="AV22" s="56" t="s">
        <v>363</v>
      </c>
    </row>
    <row r="23" spans="1:48" s="129" customFormat="1" ht="144" customHeight="1" x14ac:dyDescent="0.2">
      <c r="A23" s="206"/>
      <c r="B23" s="206"/>
      <c r="C23" s="156"/>
      <c r="D23" s="219"/>
      <c r="E23" s="156"/>
      <c r="F23" s="218"/>
      <c r="G23" s="156"/>
      <c r="H23" s="150"/>
      <c r="I23" s="154"/>
      <c r="J23" s="150"/>
      <c r="K23" s="152"/>
      <c r="L23" s="158"/>
      <c r="M23" s="56" t="s">
        <v>279</v>
      </c>
      <c r="N23" s="6" t="s">
        <v>24</v>
      </c>
      <c r="O23" s="6" t="s">
        <v>101</v>
      </c>
      <c r="P23" s="152"/>
      <c r="Q23" s="201"/>
      <c r="R23" s="194"/>
      <c r="S23" s="197"/>
      <c r="T23" s="56" t="s">
        <v>299</v>
      </c>
      <c r="U23" s="28" t="s">
        <v>215</v>
      </c>
      <c r="V23" s="57" t="s">
        <v>222</v>
      </c>
      <c r="W23" s="57" t="s">
        <v>241</v>
      </c>
      <c r="X23" s="55">
        <v>45658</v>
      </c>
      <c r="Y23" s="55">
        <v>46022</v>
      </c>
      <c r="Z23" s="142">
        <v>45748</v>
      </c>
      <c r="AA23" s="147">
        <v>1</v>
      </c>
      <c r="AB23" s="144" t="s">
        <v>325</v>
      </c>
      <c r="AC23" s="150"/>
      <c r="AD23" s="144" t="s">
        <v>317</v>
      </c>
      <c r="AE23" s="126">
        <v>45845</v>
      </c>
      <c r="AF23" s="146">
        <v>1</v>
      </c>
      <c r="AG23" s="146">
        <v>1</v>
      </c>
      <c r="AH23" s="56" t="s">
        <v>314</v>
      </c>
      <c r="AI23" s="150"/>
      <c r="AJ23" s="56" t="s">
        <v>329</v>
      </c>
      <c r="AK23" s="126">
        <v>45937</v>
      </c>
      <c r="AL23" s="127">
        <v>1</v>
      </c>
      <c r="AM23" s="127">
        <v>1</v>
      </c>
      <c r="AN23" s="56" t="s">
        <v>350</v>
      </c>
      <c r="AO23" s="150"/>
      <c r="AP23" s="56" t="s">
        <v>345</v>
      </c>
      <c r="AQ23" s="126">
        <v>46029</v>
      </c>
      <c r="AR23" s="127">
        <v>1</v>
      </c>
      <c r="AS23" s="127">
        <v>1</v>
      </c>
      <c r="AT23" s="56" t="s">
        <v>366</v>
      </c>
      <c r="AU23" s="150"/>
      <c r="AV23" s="56" t="s">
        <v>363</v>
      </c>
    </row>
    <row r="24" spans="1:48" ht="150" customHeight="1" x14ac:dyDescent="0.2">
      <c r="A24" s="206"/>
      <c r="B24" s="206"/>
      <c r="C24" s="217" t="s">
        <v>295</v>
      </c>
      <c r="D24" s="219"/>
      <c r="E24" s="155" t="s">
        <v>271</v>
      </c>
      <c r="F24" s="60" t="s">
        <v>277</v>
      </c>
      <c r="G24" s="155" t="s">
        <v>244</v>
      </c>
      <c r="H24" s="148" t="s">
        <v>104</v>
      </c>
      <c r="I24" s="153" t="s">
        <v>11</v>
      </c>
      <c r="J24" s="148" t="s">
        <v>119</v>
      </c>
      <c r="K24" s="151" t="s">
        <v>125</v>
      </c>
      <c r="L24" s="157" t="str">
        <f>VLOOKUP(J24,Anexos!$B$37:$G$43,(HLOOKUP(K24,Anexos!$C$37:$G$38,2,0)),0)</f>
        <v>Moderado</v>
      </c>
      <c r="M24" s="56" t="s">
        <v>242</v>
      </c>
      <c r="N24" s="6" t="s">
        <v>24</v>
      </c>
      <c r="O24" s="6" t="s">
        <v>101</v>
      </c>
      <c r="P24" s="207" t="s">
        <v>118</v>
      </c>
      <c r="Q24" s="206" t="s">
        <v>125</v>
      </c>
      <c r="R24" s="208" t="s">
        <v>18</v>
      </c>
      <c r="S24" s="195" t="s">
        <v>56</v>
      </c>
      <c r="T24" s="56" t="s">
        <v>242</v>
      </c>
      <c r="U24" s="28" t="s">
        <v>243</v>
      </c>
      <c r="V24" s="57" t="s">
        <v>245</v>
      </c>
      <c r="W24" s="57" t="s">
        <v>226</v>
      </c>
      <c r="X24" s="55">
        <v>45658</v>
      </c>
      <c r="Y24" s="55">
        <v>46022</v>
      </c>
      <c r="Z24" s="142">
        <v>45748</v>
      </c>
      <c r="AA24" s="147"/>
      <c r="AB24" s="144" t="s">
        <v>326</v>
      </c>
      <c r="AC24" s="148" t="s">
        <v>3</v>
      </c>
      <c r="AD24" s="144" t="s">
        <v>317</v>
      </c>
      <c r="AE24" s="126">
        <v>45845</v>
      </c>
      <c r="AF24" s="127">
        <v>0.5</v>
      </c>
      <c r="AG24" s="127">
        <v>0.5</v>
      </c>
      <c r="AH24" s="56" t="s">
        <v>303</v>
      </c>
      <c r="AI24" s="148" t="s">
        <v>3</v>
      </c>
      <c r="AJ24" s="145" t="s">
        <v>334</v>
      </c>
      <c r="AK24" s="126">
        <v>45937</v>
      </c>
      <c r="AL24" s="127"/>
      <c r="AM24" s="127">
        <v>0.5</v>
      </c>
      <c r="AN24" s="144" t="s">
        <v>342</v>
      </c>
      <c r="AO24" s="148" t="s">
        <v>3</v>
      </c>
      <c r="AP24" s="56" t="s">
        <v>345</v>
      </c>
      <c r="AQ24" s="126">
        <v>46029</v>
      </c>
      <c r="AR24" s="127">
        <v>0.5</v>
      </c>
      <c r="AS24" s="127">
        <v>1</v>
      </c>
      <c r="AT24" s="144" t="s">
        <v>367</v>
      </c>
      <c r="AU24" s="148" t="s">
        <v>3</v>
      </c>
      <c r="AV24" s="56" t="s">
        <v>363</v>
      </c>
    </row>
    <row r="25" spans="1:48" ht="176.25" customHeight="1" x14ac:dyDescent="0.2">
      <c r="A25" s="206"/>
      <c r="B25" s="206"/>
      <c r="C25" s="218"/>
      <c r="D25" s="156"/>
      <c r="E25" s="156"/>
      <c r="F25" s="61" t="s">
        <v>281</v>
      </c>
      <c r="G25" s="156"/>
      <c r="H25" s="150"/>
      <c r="I25" s="154"/>
      <c r="J25" s="150"/>
      <c r="K25" s="152"/>
      <c r="L25" s="158"/>
      <c r="M25" s="56" t="s">
        <v>285</v>
      </c>
      <c r="N25" s="6" t="s">
        <v>24</v>
      </c>
      <c r="O25" s="6" t="s">
        <v>101</v>
      </c>
      <c r="P25" s="207"/>
      <c r="Q25" s="206"/>
      <c r="R25" s="208"/>
      <c r="S25" s="197"/>
      <c r="T25" s="56" t="s">
        <v>338</v>
      </c>
      <c r="U25" s="28" t="s">
        <v>255</v>
      </c>
      <c r="V25" s="57" t="s">
        <v>256</v>
      </c>
      <c r="W25" s="57" t="s">
        <v>257</v>
      </c>
      <c r="X25" s="55">
        <v>45658</v>
      </c>
      <c r="Y25" s="55">
        <v>46022</v>
      </c>
      <c r="Z25" s="126"/>
      <c r="AA25" s="127"/>
      <c r="AB25" s="144" t="s">
        <v>327</v>
      </c>
      <c r="AC25" s="150"/>
      <c r="AD25" s="6"/>
      <c r="AE25" s="126">
        <v>45845</v>
      </c>
      <c r="AF25" s="146">
        <f>6/23</f>
        <v>0.2608695652173913</v>
      </c>
      <c r="AG25" s="146">
        <f>6/23</f>
        <v>0.2608695652173913</v>
      </c>
      <c r="AH25" s="56" t="s">
        <v>304</v>
      </c>
      <c r="AI25" s="150"/>
      <c r="AJ25" s="144" t="s">
        <v>332</v>
      </c>
      <c r="AK25" s="126">
        <v>45937</v>
      </c>
      <c r="AL25" s="127">
        <f>5/23</f>
        <v>0.21739130434782608</v>
      </c>
      <c r="AM25" s="127">
        <f>11/23</f>
        <v>0.47826086956521741</v>
      </c>
      <c r="AN25" s="56" t="s">
        <v>344</v>
      </c>
      <c r="AO25" s="150"/>
      <c r="AP25" s="56" t="s">
        <v>345</v>
      </c>
      <c r="AQ25" s="126">
        <v>46029</v>
      </c>
      <c r="AR25" s="127">
        <f>12/23</f>
        <v>0.52173913043478259</v>
      </c>
      <c r="AS25" s="127">
        <v>1</v>
      </c>
      <c r="AT25" s="56" t="s">
        <v>351</v>
      </c>
      <c r="AU25" s="150"/>
      <c r="AV25" s="56" t="s">
        <v>363</v>
      </c>
    </row>
    <row r="26" spans="1:48" x14ac:dyDescent="0.2">
      <c r="F26" s="18"/>
      <c r="G26" s="18"/>
    </row>
  </sheetData>
  <sheetProtection formatCells="0" formatColumns="0" formatRows="0" insertColumns="0" insertRows="0" insertHyperlinks="0" deleteColumns="0" deleteRows="0" sort="0" autoFilter="0" pivotTables="0"/>
  <autoFilter ref="A10:AV25"/>
  <mergeCells count="126">
    <mergeCell ref="S20:S21"/>
    <mergeCell ref="S22:S23"/>
    <mergeCell ref="G22:G23"/>
    <mergeCell ref="F22:F23"/>
    <mergeCell ref="Q22:Q23"/>
    <mergeCell ref="AC11:AC13"/>
    <mergeCell ref="D11:D25"/>
    <mergeCell ref="C24:C25"/>
    <mergeCell ref="B11:B25"/>
    <mergeCell ref="F18:F19"/>
    <mergeCell ref="C11:C23"/>
    <mergeCell ref="G14:G16"/>
    <mergeCell ref="G17:G19"/>
    <mergeCell ref="G20:G21"/>
    <mergeCell ref="L24:L25"/>
    <mergeCell ref="E24:E25"/>
    <mergeCell ref="G24:G25"/>
    <mergeCell ref="G11:G13"/>
    <mergeCell ref="E17:E19"/>
    <mergeCell ref="F11:F12"/>
    <mergeCell ref="E22:E23"/>
    <mergeCell ref="H22:H23"/>
    <mergeCell ref="I22:I23"/>
    <mergeCell ref="J22:J23"/>
    <mergeCell ref="A11:A25"/>
    <mergeCell ref="P24:P25"/>
    <mergeCell ref="Q24:Q25"/>
    <mergeCell ref="R24:R25"/>
    <mergeCell ref="S24:S25"/>
    <mergeCell ref="P11:P13"/>
    <mergeCell ref="Q11:Q13"/>
    <mergeCell ref="R11:R13"/>
    <mergeCell ref="J11:J13"/>
    <mergeCell ref="K11:K13"/>
    <mergeCell ref="L11:L13"/>
    <mergeCell ref="H17:H19"/>
    <mergeCell ref="I17:I19"/>
    <mergeCell ref="J17:J19"/>
    <mergeCell ref="K17:K19"/>
    <mergeCell ref="L17:L19"/>
    <mergeCell ref="L20:L21"/>
    <mergeCell ref="H24:H25"/>
    <mergeCell ref="I24:I25"/>
    <mergeCell ref="J24:J25"/>
    <mergeCell ref="K24:K25"/>
    <mergeCell ref="E11:E13"/>
    <mergeCell ref="F14:F15"/>
    <mergeCell ref="E14:E16"/>
    <mergeCell ref="S9:S10"/>
    <mergeCell ref="O9:O10"/>
    <mergeCell ref="Z8:AV8"/>
    <mergeCell ref="R22:R23"/>
    <mergeCell ref="S14:S16"/>
    <mergeCell ref="H14:H16"/>
    <mergeCell ref="I14:I16"/>
    <mergeCell ref="J14:J16"/>
    <mergeCell ref="K14:K16"/>
    <mergeCell ref="S17:S19"/>
    <mergeCell ref="H11:H13"/>
    <mergeCell ref="I11:I13"/>
    <mergeCell ref="S11:S13"/>
    <mergeCell ref="L14:L16"/>
    <mergeCell ref="P14:P16"/>
    <mergeCell ref="Q14:Q16"/>
    <mergeCell ref="R14:R16"/>
    <mergeCell ref="P17:P19"/>
    <mergeCell ref="Q17:Q19"/>
    <mergeCell ref="R17:R19"/>
    <mergeCell ref="Q20:Q21"/>
    <mergeCell ref="R20:R21"/>
    <mergeCell ref="AI11:AI13"/>
    <mergeCell ref="AI14:AI16"/>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H9:H10"/>
    <mergeCell ref="Z9:AD9"/>
    <mergeCell ref="J9:L9"/>
    <mergeCell ref="M8:Y8"/>
    <mergeCell ref="T9:Y9"/>
    <mergeCell ref="M9:M10"/>
    <mergeCell ref="A9:A10"/>
    <mergeCell ref="AK9:AP9"/>
    <mergeCell ref="AQ9:AV9"/>
    <mergeCell ref="K22:K23"/>
    <mergeCell ref="P22:P23"/>
    <mergeCell ref="H20:H21"/>
    <mergeCell ref="I20:I21"/>
    <mergeCell ref="J20:J21"/>
    <mergeCell ref="K20:K21"/>
    <mergeCell ref="E20:E21"/>
    <mergeCell ref="P20:P21"/>
    <mergeCell ref="L22:L23"/>
    <mergeCell ref="AC14:AC16"/>
    <mergeCell ref="AC17:AC19"/>
    <mergeCell ref="AC20:AC21"/>
    <mergeCell ref="AC22:AC23"/>
    <mergeCell ref="AC24:AC25"/>
    <mergeCell ref="AI17:AI19"/>
    <mergeCell ref="AI20:AI21"/>
    <mergeCell ref="AI22:AI23"/>
    <mergeCell ref="AI24:AI25"/>
    <mergeCell ref="AU11:AU13"/>
    <mergeCell ref="AU14:AU16"/>
    <mergeCell ref="AU17:AU19"/>
    <mergeCell ref="AU20:AU21"/>
    <mergeCell ref="AU22:AU23"/>
    <mergeCell ref="AU24:AU25"/>
    <mergeCell ref="AO11:AO13"/>
    <mergeCell ref="AO14:AO16"/>
    <mergeCell ref="AO17:AO19"/>
    <mergeCell ref="AO20:AO21"/>
    <mergeCell ref="AO22:AO23"/>
    <mergeCell ref="AO24:AO25"/>
  </mergeCells>
  <phoneticPr fontId="6" type="noConversion"/>
  <conditionalFormatting sqref="L11 L14 L17 L20 L22 L24">
    <cfRule type="containsText" dxfId="12" priority="23" operator="containsText" text="Bajo">
      <formula>NOT(ISERROR(SEARCH("Bajo",L11)))</formula>
    </cfRule>
    <cfRule type="containsText" dxfId="11" priority="24" operator="containsText" text="Moderado">
      <formula>NOT(ISERROR(SEARCH("Moderado",L11)))</formula>
    </cfRule>
    <cfRule type="containsText" dxfId="10" priority="25" operator="containsText" text="Alto">
      <formula>NOT(ISERROR(SEARCH("Alto",L11)))</formula>
    </cfRule>
    <cfRule type="containsText" dxfId="9" priority="26" operator="containsText" text="Extremo">
      <formula>NOT(ISERROR(SEARCH("Extremo",L11)))</formula>
    </cfRule>
  </conditionalFormatting>
  <conditionalFormatting sqref="R11">
    <cfRule type="containsText" dxfId="8" priority="1" operator="containsText" text="Bajo">
      <formula>NOT(ISERROR(SEARCH("Bajo",R11)))</formula>
    </cfRule>
    <cfRule type="containsText" dxfId="7" priority="2" operator="containsText" text="Moderado">
      <formula>NOT(ISERROR(SEARCH("Moderado",R11)))</formula>
    </cfRule>
    <cfRule type="containsText" dxfId="6" priority="3" operator="containsText" text="Alto">
      <formula>NOT(ISERROR(SEARCH("Alto",R11)))</formula>
    </cfRule>
    <cfRule type="containsText" dxfId="5" priority="4" operator="containsText" text="Extremo">
      <formula>NOT(ISERROR(SEARCH("Extremo",R11)))</formula>
    </cfRule>
  </conditionalFormatting>
  <conditionalFormatting sqref="R14 R17 R20 R22 R24">
    <cfRule type="containsText" dxfId="4" priority="13" operator="containsText" text="Bajo">
      <formula>NOT(ISERROR(SEARCH("Bajo",R14)))</formula>
    </cfRule>
    <cfRule type="containsText" dxfId="3" priority="14" operator="containsText" text="Moderado">
      <formula>NOT(ISERROR(SEARCH("Moderado",R14)))</formula>
    </cfRule>
    <cfRule type="containsText" dxfId="2" priority="15" operator="containsText" text="Alto">
      <formula>NOT(ISERROR(SEARCH("Alto",R14)))</formula>
    </cfRule>
    <cfRule type="containsText" dxfId="1" priority="16" operator="containsText" text="Extremo">
      <formula>NOT(ISERROR(SEARCH("Extremo",R14)))</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dataValidation allowBlank="1" showInputMessage="1" showErrorMessage="1" prompt="Seleccione de la lista desplegable, el(los) aspectos institucionales que se ven impactados con la materialización del riesgo. Afectación en lo económico (presupuestal) y/o reputacional." sqref="H9:H10"/>
    <dataValidation allowBlank="1" showInputMessage="1" showErrorMessage="1" prompt="Registre el nombre del proceso al cual está asociado el riesgo." sqref="A9:A1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ataValidation allowBlank="1" showInputMessage="1" showErrorMessage="1" prompt="Registre el código asignado al riesgo. Se incluye por parte de la Subdirección de Diseño, Evaluación y Sistematización al momento de avalar la versión final del riesgo." sqref="E9:E10"/>
    <dataValidation allowBlank="1" showInputMessage="1" showErrorMessage="1" prompt="Registre el objetivo del proceso conforme a lo definido en su caracterización." sqref="B9:B10"/>
    <dataValidation allowBlank="1" showInputMessage="1" showErrorMessage="1" prompt="Registre los motivos o aspectos que puedan dar origen al riesgo y sobre los cuales se establecerán controles. Use las celdas que sean necesarias, una por cada causa." sqref="F9:F10"/>
    <dataValidation allowBlank="1" showInputMessage="1" showErrorMessage="1" prompt="Seleccione de la lista desplegable la categoria a la que corresponda el riesgo, teniendo en cuenta los conceptos de la Tabla 1 (ver hoja anexos)." sqref="I9:I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dataValidation allowBlank="1" showInputMessage="1" showErrorMessage="1" prompt="Seleccione de la lista desplegable el impacto estimado teniendo en cuenta que se refiere a la magnitud de los efectos en caso de materializarse el riesgo. Ver hoja anexos tabla 3." sqref="K10"/>
    <dataValidation allowBlank="1" showInputMessage="1" showErrorMessage="1" prompt="Este resultado se genera automáticamente y es obtenido de la intersección entre la probabilidad y el impacto seleccionados." sqref="L10 R10"/>
    <dataValidation allowBlank="1" showInputMessage="1" showErrorMessage="1" prompt="Seleccione de la lista desplegable la naturaleza de la actividad de control." sqref="N9"/>
    <dataValidation allowBlank="1" showInputMessage="1" showErrorMessage="1" promptTitle="Despues de evaluar el control," prompt="seleccione de la lista desplegable la probabilidad residual, resultante en la columna &quot;U&quot; de la hoja 2. Evaluación de controles." sqref="P1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dataValidation allowBlank="1" showInputMessage="1" showErrorMessage="1" prompt="Registre el resultado que se pretende alcanzar, considerando el indicador o criterio de medición definido." sqref="W10"/>
    <dataValidation allowBlank="1" showInputMessage="1" showErrorMessage="1" prompt="En el formato DD/MM/AAAA, registre la fecha de terminación de la actividad a desarrollar. Esta fecha no podrá superar el 31 de diciembre de cada vigencia." sqref="Y10"/>
    <dataValidation allowBlank="1" showInputMessage="1" showErrorMessage="1" prompt="Registre la fecha de realización del monitoreo, DD/MM/AAA." sqref="AQ10 AE10 AK10 Z10"/>
    <dataValidation allowBlank="1" showInputMessage="1" showErrorMessage="1" prompt="En el formato DD/MM/AAAA, registre la fecha de inicio de la actividad a desarrollar, dentro de la vigencia." sqref="X1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dataValidation allowBlank="1" showInputMessage="1" showErrorMessage="1" prompt="Seleccione de la lista desplegable, la decisión tomada respecto al riesgo, teniendo en cuenta lo establecido en el Lineamiento Administración de Riesgos (LIN-SG-001)." sqref="S9:S10"/>
    <dataValidation allowBlank="1" showInputMessage="1" showErrorMessage="1" prompt="Describa los avances en el cumplimiento de la actividad definida y relacione las evidencias que los soportan." sqref="AB10 AH10 AN10 AT10"/>
    <dataValidation allowBlank="1" showInputMessage="1" showErrorMessage="1" prompt="Seleccione de la lista desplegable la categoria que corresponda." sqref="A6:B6"/>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dataValidation allowBlank="1" showInputMessage="1" showErrorMessage="1" prompt="Describa, tal como se encuentra en la caracterización del proceso, la actividad donde existe evidencia o se tienen indicios de que pueden ocurrir eventos de riesgo." sqref="C9:C10"/>
    <dataValidation allowBlank="1" showInputMessage="1" showErrorMessage="1" prompt="Seleccione de la lista desplegable la forma como se ejecuta el control, dependiendo de que sea ejecutado por una persona (manual) o por un sistema (automático)." sqref="O9:O10"/>
    <dataValidation allowBlank="1" showInputMessage="1" showErrorMessage="1" prompt="Registre el nivel de avance acumulado desde el inicio de la actividad en la vigencia, hasta la fecha de monitoreo. En caso de ser una meta constante, corresponde al mismo avance del periodo." sqref="AG10 AM10 AS1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dataValidation allowBlank="1" showInputMessage="1" showErrorMessage="1" prompt="Para diligenciar este campo, dirijase primero a la hoja &quot;2. Evaluación de controles&quot;, y realice la evaluación de cada actividad de control." sqref="P9:R9"/>
    <dataValidation allowBlank="1" showInputMessage="1" showErrorMessage="1" prompt="Registre el nivel de avance en el cumplimiento de la actividad. Corresponde al resultado en términos porcentuales del indicador o criterio de avance definido." sqref="AA10 AF10 AL10 AR1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ignoredErrors>
    <ignoredError sqref="AF11:AG11 AF14:AG14 AF19:AG19 AF22:AG22 AL25:AM25 AF25:AG25 AR25" unlockedFormula="1"/>
  </ignoredError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14:formula1>
            <xm:f>Anexos!$I$39:$I$43</xm:f>
          </x14:formula1>
          <xm:sqref>J11 J24 P24 J17 J20 J22 P11 J14 P17 P20 P22 P14</xm:sqref>
        </x14:dataValidation>
        <x14:dataValidation type="list" allowBlank="1" showInputMessage="1" showErrorMessage="1">
          <x14:formula1>
            <xm:f>Anexos!$J$39:$J$43</xm:f>
          </x14:formula1>
          <xm:sqref>K11 K24 Q24 K17 K20 K22 Q11 K14 Q17 Q20 Q22 Q14</xm:sqref>
        </x14:dataValidation>
        <x14:dataValidation type="list" allowBlank="1" showInputMessage="1" showErrorMessage="1">
          <x14:formula1>
            <xm:f>Anexos!$I$48:$I$49</xm:f>
          </x14:formula1>
          <xm:sqref>N11:N25</xm:sqref>
        </x14:dataValidation>
        <x14:dataValidation type="list" allowBlank="1" showInputMessage="1" showErrorMessage="1">
          <x14:formula1>
            <xm:f>Anexos!$I$7:$I$9</xm:f>
          </x14:formula1>
          <xm:sqref>C6</xm:sqref>
        </x14:dataValidation>
        <x14:dataValidation type="list" allowBlank="1" showInputMessage="1" showErrorMessage="1">
          <x14:formula1>
            <xm:f>Anexos!$I$11:$I$13</xm:f>
          </x14:formula1>
          <xm:sqref>H22 H11 H24 H17 H20 H14</xm:sqref>
        </x14:dataValidation>
        <x14:dataValidation type="list" allowBlank="1" showInputMessage="1" showErrorMessage="1">
          <x14:formula1>
            <xm:f>Anexos!$K$48:$K$49</xm:f>
          </x14:formula1>
          <xm:sqref>O11:O25</xm:sqref>
        </x14:dataValidation>
        <x14:dataValidation type="list" allowBlank="1" showInputMessage="1" showErrorMessage="1">
          <x14:formula1>
            <xm:f>Anexos!$J$52:$J$54</xm:f>
          </x14:formula1>
          <xm:sqref>S11 S14 S17 S20 S22 S24</xm:sqref>
        </x14:dataValidation>
        <x14:dataValidation type="list" allowBlank="1" showInputMessage="1" showErrorMessage="1">
          <x14:formula1>
            <xm:f>Anexos!$B$7:$B$18</xm:f>
          </x14:formula1>
          <xm:sqref>I22 I11 I24 I17 I20 I14</xm:sqref>
        </x14:dataValidation>
        <x14:dataValidation type="list" allowBlank="1" showInputMessage="1" showErrorMessage="1">
          <x14:formula1>
            <xm:f>Anexos!$J$48:$J$49</xm:f>
          </x14:formula1>
          <xm:sqref>AO24 AC24 AI24 AI11 AI14 AI17 AI20 AI22 AC14 AC17 AC20 AC22 AO11 AO14 AO17 AO20 AO22 AU11 AU14 AU17 AU20 AU22 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5"/>
  <sheetViews>
    <sheetView topLeftCell="A13" zoomScale="80" zoomScaleNormal="80" zoomScaleSheetLayoutView="70" zoomScalePageLayoutView="25" workbookViewId="0">
      <selection activeCell="A14" sqref="A14"/>
    </sheetView>
  </sheetViews>
  <sheetFormatPr baseColWidth="10" defaultColWidth="2.85546875" defaultRowHeight="12.75" x14ac:dyDescent="0.2"/>
  <cols>
    <col min="1" max="1" width="1.140625" style="62" customWidth="1"/>
    <col min="2" max="2" width="11.7109375" style="63" customWidth="1"/>
    <col min="3" max="3" width="35.28515625" style="63" customWidth="1"/>
    <col min="4" max="4" width="10.85546875" style="64" bestFit="1" customWidth="1"/>
    <col min="5" max="5" width="8.140625" style="64" customWidth="1"/>
    <col min="6" max="6" width="41.140625" style="64" customWidth="1"/>
    <col min="7" max="7" width="73.7109375" style="65" customWidth="1"/>
    <col min="8" max="8" width="14" style="66" customWidth="1"/>
    <col min="9" max="9" width="7.85546875" style="66" customWidth="1"/>
    <col min="10" max="10" width="14.140625" style="65" customWidth="1"/>
    <col min="11" max="11" width="5.85546875" style="65" bestFit="1" customWidth="1"/>
    <col min="12" max="12" width="15.140625" style="65" customWidth="1"/>
    <col min="13" max="13" width="13.28515625" style="64" bestFit="1" customWidth="1"/>
    <col min="14" max="14" width="13.7109375" style="64" customWidth="1"/>
    <col min="15" max="15" width="11.7109375" style="64" customWidth="1"/>
    <col min="16" max="16" width="11.140625" style="62" customWidth="1"/>
    <col min="17" max="17" width="15.28515625" style="62" customWidth="1"/>
    <col min="18" max="18" width="12.5703125" style="62" customWidth="1"/>
    <col min="19" max="19" width="16.7109375" style="62" customWidth="1"/>
    <col min="20" max="20" width="14.42578125" style="62" customWidth="1"/>
    <col min="21" max="21" width="14.7109375" style="62" customWidth="1"/>
    <col min="22" max="22" width="27.28515625" style="62" customWidth="1"/>
    <col min="23" max="23" width="33.28515625" style="62" customWidth="1"/>
    <col min="24" max="16384" width="2.85546875" style="62"/>
  </cols>
  <sheetData>
    <row r="1" spans="1:23" ht="5.25" customHeight="1" x14ac:dyDescent="0.2"/>
    <row r="2" spans="1:23" ht="19.5" customHeight="1" x14ac:dyDescent="0.2">
      <c r="B2" s="227"/>
      <c r="C2" s="228"/>
      <c r="D2" s="233" t="s">
        <v>139</v>
      </c>
      <c r="E2" s="234"/>
      <c r="F2" s="234"/>
      <c r="G2" s="234"/>
      <c r="H2" s="234"/>
      <c r="I2" s="234"/>
      <c r="J2" s="234"/>
      <c r="K2" s="234"/>
      <c r="L2" s="234"/>
      <c r="M2" s="234"/>
      <c r="N2" s="234"/>
      <c r="O2" s="234"/>
      <c r="P2" s="234"/>
      <c r="Q2" s="234"/>
      <c r="R2" s="234"/>
      <c r="S2" s="234"/>
      <c r="T2" s="234"/>
      <c r="U2" s="235"/>
      <c r="V2" s="67" t="s">
        <v>34</v>
      </c>
      <c r="W2" s="67" t="s">
        <v>132</v>
      </c>
    </row>
    <row r="3" spans="1:23" ht="19.5" customHeight="1" x14ac:dyDescent="0.2">
      <c r="B3" s="229"/>
      <c r="C3" s="230"/>
      <c r="D3" s="236"/>
      <c r="E3" s="237"/>
      <c r="F3" s="237"/>
      <c r="G3" s="237"/>
      <c r="H3" s="237"/>
      <c r="I3" s="237"/>
      <c r="J3" s="237"/>
      <c r="K3" s="237"/>
      <c r="L3" s="237"/>
      <c r="M3" s="237"/>
      <c r="N3" s="237"/>
      <c r="O3" s="237"/>
      <c r="P3" s="237"/>
      <c r="Q3" s="237"/>
      <c r="R3" s="237"/>
      <c r="S3" s="237"/>
      <c r="T3" s="237"/>
      <c r="U3" s="238"/>
      <c r="V3" s="67" t="s">
        <v>35</v>
      </c>
      <c r="W3" s="67">
        <v>4</v>
      </c>
    </row>
    <row r="4" spans="1:23" ht="19.5" customHeight="1" x14ac:dyDescent="0.2">
      <c r="B4" s="229"/>
      <c r="C4" s="230"/>
      <c r="D4" s="236"/>
      <c r="E4" s="237"/>
      <c r="F4" s="237"/>
      <c r="G4" s="237"/>
      <c r="H4" s="237"/>
      <c r="I4" s="237"/>
      <c r="J4" s="237"/>
      <c r="K4" s="237"/>
      <c r="L4" s="237"/>
      <c r="M4" s="237"/>
      <c r="N4" s="237"/>
      <c r="O4" s="237"/>
      <c r="P4" s="237"/>
      <c r="Q4" s="237"/>
      <c r="R4" s="237"/>
      <c r="S4" s="237"/>
      <c r="T4" s="237"/>
      <c r="U4" s="238"/>
      <c r="V4" s="67" t="s">
        <v>36</v>
      </c>
      <c r="W4" s="67" t="s">
        <v>207</v>
      </c>
    </row>
    <row r="5" spans="1:23" ht="19.5" customHeight="1" x14ac:dyDescent="0.2">
      <c r="B5" s="231"/>
      <c r="C5" s="232"/>
      <c r="D5" s="239"/>
      <c r="E5" s="240"/>
      <c r="F5" s="240"/>
      <c r="G5" s="240"/>
      <c r="H5" s="240"/>
      <c r="I5" s="240"/>
      <c r="J5" s="240"/>
      <c r="K5" s="240"/>
      <c r="L5" s="240"/>
      <c r="M5" s="240"/>
      <c r="N5" s="240"/>
      <c r="O5" s="240"/>
      <c r="P5" s="240"/>
      <c r="Q5" s="240"/>
      <c r="R5" s="240"/>
      <c r="S5" s="240"/>
      <c r="T5" s="240"/>
      <c r="U5" s="241"/>
      <c r="V5" s="67" t="s">
        <v>37</v>
      </c>
      <c r="W5" s="67" t="s">
        <v>200</v>
      </c>
    </row>
    <row r="6" spans="1:23" ht="12" customHeight="1" x14ac:dyDescent="0.2">
      <c r="B6" s="62"/>
      <c r="C6" s="62"/>
      <c r="D6" s="68"/>
      <c r="E6" s="68"/>
      <c r="F6" s="113"/>
      <c r="G6" s="68"/>
      <c r="H6" s="68"/>
      <c r="I6" s="68"/>
      <c r="J6" s="68"/>
      <c r="K6" s="68"/>
      <c r="L6" s="68"/>
      <c r="W6" s="52" t="s">
        <v>205</v>
      </c>
    </row>
    <row r="7" spans="1:23" ht="20.25" customHeight="1" x14ac:dyDescent="0.2">
      <c r="B7" s="242" t="s">
        <v>177</v>
      </c>
      <c r="C7" s="242"/>
      <c r="D7" s="242"/>
      <c r="E7" s="242"/>
      <c r="F7" s="242"/>
      <c r="G7" s="242"/>
      <c r="H7" s="242"/>
      <c r="I7" s="242"/>
      <c r="J7" s="242"/>
      <c r="K7" s="242"/>
      <c r="L7" s="242"/>
      <c r="M7" s="242"/>
      <c r="N7" s="242"/>
      <c r="O7" s="242"/>
      <c r="P7" s="242"/>
      <c r="Q7" s="242"/>
      <c r="R7" s="242"/>
      <c r="S7" s="242"/>
      <c r="T7" s="242"/>
      <c r="U7" s="242"/>
      <c r="V7" s="242"/>
      <c r="W7" s="242"/>
    </row>
    <row r="8" spans="1:23" x14ac:dyDescent="0.2">
      <c r="B8" s="69"/>
      <c r="C8" s="69"/>
      <c r="D8" s="70"/>
      <c r="E8" s="71"/>
      <c r="F8" s="71"/>
      <c r="L8" s="72"/>
    </row>
    <row r="9" spans="1:23" ht="15" customHeight="1" x14ac:dyDescent="0.2">
      <c r="A9" s="73"/>
      <c r="B9" s="243" t="s">
        <v>172</v>
      </c>
      <c r="C9" s="244"/>
      <c r="D9" s="245">
        <v>46029</v>
      </c>
      <c r="E9" s="246"/>
      <c r="F9" s="114" t="s">
        <v>171</v>
      </c>
      <c r="G9" s="247" t="s">
        <v>208</v>
      </c>
      <c r="H9" s="248"/>
      <c r="I9" s="75"/>
      <c r="J9" s="243" t="s">
        <v>176</v>
      </c>
      <c r="K9" s="243"/>
      <c r="L9" s="243"/>
      <c r="M9" s="244"/>
      <c r="N9" s="246" t="s">
        <v>266</v>
      </c>
      <c r="O9" s="246"/>
      <c r="P9" s="246"/>
      <c r="Q9" s="246"/>
      <c r="R9" s="246"/>
      <c r="T9" s="66"/>
      <c r="U9" s="66"/>
    </row>
    <row r="10" spans="1:23" x14ac:dyDescent="0.2">
      <c r="B10" s="69"/>
      <c r="C10" s="69"/>
      <c r="D10" s="71"/>
      <c r="E10" s="71"/>
      <c r="F10" s="71"/>
      <c r="L10" s="72"/>
    </row>
    <row r="11" spans="1:23" s="76" customFormat="1" ht="28.5" customHeight="1" x14ac:dyDescent="0.2">
      <c r="B11" s="258" t="s">
        <v>169</v>
      </c>
      <c r="C11" s="258" t="s">
        <v>168</v>
      </c>
      <c r="D11" s="258" t="s">
        <v>167</v>
      </c>
      <c r="E11" s="258"/>
      <c r="F11" s="259" t="s">
        <v>166</v>
      </c>
      <c r="G11" s="258" t="s">
        <v>165</v>
      </c>
      <c r="H11" s="251" t="s">
        <v>164</v>
      </c>
      <c r="I11" s="252"/>
      <c r="J11" s="252"/>
      <c r="K11" s="252"/>
      <c r="L11" s="252"/>
      <c r="M11" s="252"/>
      <c r="N11" s="252"/>
      <c r="O11" s="252"/>
      <c r="P11" s="253"/>
      <c r="Q11" s="249" t="s">
        <v>163</v>
      </c>
      <c r="R11" s="249"/>
      <c r="S11" s="249"/>
      <c r="T11" s="249"/>
      <c r="U11" s="250" t="s">
        <v>162</v>
      </c>
    </row>
    <row r="12" spans="1:23" s="76" customFormat="1" ht="21.75" customHeight="1" x14ac:dyDescent="0.2">
      <c r="B12" s="258"/>
      <c r="C12" s="258"/>
      <c r="D12" s="258"/>
      <c r="E12" s="258"/>
      <c r="F12" s="260"/>
      <c r="G12" s="258"/>
      <c r="H12" s="251" t="s">
        <v>159</v>
      </c>
      <c r="I12" s="252"/>
      <c r="J12" s="252"/>
      <c r="K12" s="253"/>
      <c r="L12" s="251" t="s">
        <v>158</v>
      </c>
      <c r="M12" s="252"/>
      <c r="N12" s="252"/>
      <c r="O12" s="252"/>
      <c r="P12" s="253"/>
      <c r="Q12" s="254" t="s">
        <v>157</v>
      </c>
      <c r="R12" s="254" t="s">
        <v>156</v>
      </c>
      <c r="S12" s="254" t="s">
        <v>155</v>
      </c>
      <c r="T12" s="256" t="s">
        <v>154</v>
      </c>
      <c r="U12" s="250" t="s">
        <v>153</v>
      </c>
    </row>
    <row r="13" spans="1:23" s="76" customFormat="1" ht="63.75" x14ac:dyDescent="0.2">
      <c r="B13" s="258"/>
      <c r="C13" s="258"/>
      <c r="D13" s="77" t="s">
        <v>152</v>
      </c>
      <c r="E13" s="77" t="s">
        <v>22</v>
      </c>
      <c r="F13" s="261"/>
      <c r="G13" s="258"/>
      <c r="H13" s="77" t="s">
        <v>151</v>
      </c>
      <c r="I13" s="77" t="s">
        <v>149</v>
      </c>
      <c r="J13" s="77" t="s">
        <v>150</v>
      </c>
      <c r="K13" s="77" t="s">
        <v>149</v>
      </c>
      <c r="L13" s="77" t="s">
        <v>148</v>
      </c>
      <c r="M13" s="47" t="s">
        <v>30</v>
      </c>
      <c r="N13" s="47" t="s">
        <v>147</v>
      </c>
      <c r="O13" s="47" t="s">
        <v>146</v>
      </c>
      <c r="P13" s="77" t="s">
        <v>145</v>
      </c>
      <c r="Q13" s="255"/>
      <c r="R13" s="255"/>
      <c r="S13" s="255"/>
      <c r="T13" s="257"/>
      <c r="U13" s="250"/>
    </row>
    <row r="14" spans="1:23" s="78" customFormat="1" ht="123" customHeight="1" x14ac:dyDescent="0.2">
      <c r="B14" s="274" t="s">
        <v>211</v>
      </c>
      <c r="C14" s="274" t="s">
        <v>253</v>
      </c>
      <c r="D14" s="277" t="s">
        <v>66</v>
      </c>
      <c r="E14" s="280">
        <f>VLOOKUP(D14,[2]Criterios!$A$20:$B$24,2,FALSE)</f>
        <v>0.8</v>
      </c>
      <c r="F14" s="283" t="s">
        <v>275</v>
      </c>
      <c r="G14" s="119" t="s">
        <v>258</v>
      </c>
      <c r="H14" s="80" t="s">
        <v>196</v>
      </c>
      <c r="I14" s="81">
        <f>VLOOKUP(H14,[2]Criterios!$B$3:$C$6,2,FALSE)</f>
        <v>0.25</v>
      </c>
      <c r="J14" s="80" t="s">
        <v>101</v>
      </c>
      <c r="K14" s="81">
        <f>VLOOKUP(J14,[2]Criterios!$B$7:$C$9,2,FALSE)</f>
        <v>0.15</v>
      </c>
      <c r="L14" s="80" t="s">
        <v>189</v>
      </c>
      <c r="M14" s="80" t="s">
        <v>188</v>
      </c>
      <c r="N14" s="80" t="s">
        <v>183</v>
      </c>
      <c r="O14" s="80" t="s">
        <v>185</v>
      </c>
      <c r="P14" s="80" t="s">
        <v>180</v>
      </c>
      <c r="Q14" s="82">
        <f t="shared" ref="Q14:Q49" si="0">+I14+K14</f>
        <v>0.4</v>
      </c>
      <c r="R14" s="82">
        <f>(E14-(E14*Q14))</f>
        <v>0.48</v>
      </c>
      <c r="S14" s="284">
        <f>IF(R15&gt;1%,R15,R14)</f>
        <v>0.28799999999999998</v>
      </c>
      <c r="T14" s="262">
        <f>IF(S18&gt;1%,S18,(IF(S16&gt;1%,S16,S14)))</f>
        <v>0.17279999999999998</v>
      </c>
      <c r="U14" s="265" t="str">
        <f>IF(T14&lt;=20%,[2]Criterios!$A$20,IF(T14&lt;=40%,[2]Criterios!$A$21,IF(T14&lt;=60%,[2]Criterios!$A$22,IF(T14&lt;=80,[2]Criterios!$A$23,[2]Criterios!$A$24))))</f>
        <v>Muy baja</v>
      </c>
    </row>
    <row r="15" spans="1:23" s="78" customFormat="1" ht="116.25" customHeight="1" x14ac:dyDescent="0.2">
      <c r="B15" s="275"/>
      <c r="C15" s="275"/>
      <c r="D15" s="278"/>
      <c r="E15" s="281"/>
      <c r="F15" s="268"/>
      <c r="G15" s="120" t="s">
        <v>269</v>
      </c>
      <c r="H15" s="84" t="s">
        <v>196</v>
      </c>
      <c r="I15" s="85">
        <f>VLOOKUP(H15,[2]Criterios!$B$3:$C$6,2,FALSE)</f>
        <v>0.25</v>
      </c>
      <c r="J15" s="84" t="s">
        <v>101</v>
      </c>
      <c r="K15" s="85">
        <f>VLOOKUP(J15,[2]Criterios!$B$7:$C$9,2,FALSE)</f>
        <v>0.15</v>
      </c>
      <c r="L15" s="84" t="s">
        <v>189</v>
      </c>
      <c r="M15" s="84" t="s">
        <v>188</v>
      </c>
      <c r="N15" s="84" t="s">
        <v>183</v>
      </c>
      <c r="O15" s="84" t="s">
        <v>185</v>
      </c>
      <c r="P15" s="84" t="s">
        <v>180</v>
      </c>
      <c r="Q15" s="86">
        <f t="shared" si="0"/>
        <v>0.4</v>
      </c>
      <c r="R15" s="86">
        <f>(R14-(R14*Q15))</f>
        <v>0.28799999999999998</v>
      </c>
      <c r="S15" s="269"/>
      <c r="T15" s="263"/>
      <c r="U15" s="266"/>
    </row>
    <row r="16" spans="1:23" s="78" customFormat="1" ht="112.5" customHeight="1" x14ac:dyDescent="0.2">
      <c r="B16" s="275"/>
      <c r="C16" s="275"/>
      <c r="D16" s="278"/>
      <c r="E16" s="281"/>
      <c r="F16" s="268" t="s">
        <v>276</v>
      </c>
      <c r="G16" s="120" t="s">
        <v>270</v>
      </c>
      <c r="H16" s="84" t="s">
        <v>196</v>
      </c>
      <c r="I16" s="85">
        <f>VLOOKUP(H16,[2]Criterios!$B$3:$C$6,2,FALSE)</f>
        <v>0.25</v>
      </c>
      <c r="J16" s="84" t="s">
        <v>101</v>
      </c>
      <c r="K16" s="85">
        <f>VLOOKUP(J16,[2]Criterios!$B$7:$C$9,2,FALSE)</f>
        <v>0.15</v>
      </c>
      <c r="L16" s="84" t="s">
        <v>189</v>
      </c>
      <c r="M16" s="84" t="s">
        <v>188</v>
      </c>
      <c r="N16" s="84" t="s">
        <v>183</v>
      </c>
      <c r="O16" s="84" t="s">
        <v>185</v>
      </c>
      <c r="P16" s="84" t="s">
        <v>180</v>
      </c>
      <c r="Q16" s="86">
        <f t="shared" si="0"/>
        <v>0.4</v>
      </c>
      <c r="R16" s="86">
        <f>IF(Q16&gt;1%,(R15-(R15*Q16)),Q16)</f>
        <v>0.17279999999999998</v>
      </c>
      <c r="S16" s="269">
        <f>IF(R17&gt;1%,R17,R16)</f>
        <v>0.17279999999999998</v>
      </c>
      <c r="T16" s="263"/>
      <c r="U16" s="266"/>
    </row>
    <row r="17" spans="2:21" s="78" customFormat="1" ht="14.25" x14ac:dyDescent="0.2">
      <c r="B17" s="275"/>
      <c r="C17" s="275"/>
      <c r="D17" s="278"/>
      <c r="E17" s="281"/>
      <c r="F17" s="268"/>
      <c r="G17" s="120" t="s">
        <v>140</v>
      </c>
      <c r="H17" s="135" t="s">
        <v>191</v>
      </c>
      <c r="I17" s="136">
        <f>VLOOKUP(H17,[3]Criterios!$B$3:$C$6,2,FALSE)</f>
        <v>0</v>
      </c>
      <c r="J17" s="135" t="s">
        <v>191</v>
      </c>
      <c r="K17" s="136">
        <f>VLOOKUP(J17,[3]Criterios!$B$7:$C$9,2,FALSE)</f>
        <v>0</v>
      </c>
      <c r="L17" s="135"/>
      <c r="M17" s="135"/>
      <c r="N17" s="135"/>
      <c r="O17" s="135"/>
      <c r="P17" s="135"/>
      <c r="Q17" s="134">
        <f t="shared" si="0"/>
        <v>0</v>
      </c>
      <c r="R17" s="86">
        <f>(R16-(R16*Q17))</f>
        <v>0.17279999999999998</v>
      </c>
      <c r="S17" s="269"/>
      <c r="T17" s="263"/>
      <c r="U17" s="266"/>
    </row>
    <row r="18" spans="2:21" s="78" customFormat="1" ht="14.25" x14ac:dyDescent="0.2">
      <c r="B18" s="275"/>
      <c r="C18" s="275"/>
      <c r="D18" s="278"/>
      <c r="E18" s="281"/>
      <c r="F18" s="270" t="s">
        <v>142</v>
      </c>
      <c r="G18" s="121" t="s">
        <v>141</v>
      </c>
      <c r="H18" s="135" t="s">
        <v>191</v>
      </c>
      <c r="I18" s="138">
        <f>VLOOKUP(H18,[3]Criterios!$B$3:$C$6,2,FALSE)</f>
        <v>0</v>
      </c>
      <c r="J18" s="135" t="s">
        <v>191</v>
      </c>
      <c r="K18" s="138">
        <f>VLOOKUP(J18,[3]Criterios!$B$7:$C$9,2,FALSE)</f>
        <v>0</v>
      </c>
      <c r="L18" s="139"/>
      <c r="M18" s="139"/>
      <c r="N18" s="139"/>
      <c r="O18" s="139"/>
      <c r="P18" s="139"/>
      <c r="Q18" s="134">
        <f t="shared" si="0"/>
        <v>0</v>
      </c>
      <c r="R18" s="90">
        <f>IF(Q18&gt;1%,(R17-(R17*Q18)),Q18)</f>
        <v>0</v>
      </c>
      <c r="S18" s="272">
        <f>IF(R19&gt;1%,R19,R18)</f>
        <v>0</v>
      </c>
      <c r="T18" s="263"/>
      <c r="U18" s="266"/>
    </row>
    <row r="19" spans="2:21" s="78" customFormat="1" ht="14.25" x14ac:dyDescent="0.2">
      <c r="B19" s="276"/>
      <c r="C19" s="276"/>
      <c r="D19" s="279"/>
      <c r="E19" s="282"/>
      <c r="F19" s="271"/>
      <c r="G19" s="122" t="s">
        <v>140</v>
      </c>
      <c r="H19" s="140" t="s">
        <v>191</v>
      </c>
      <c r="I19" s="141">
        <f>VLOOKUP(H19,[3]Criterios!$B$3:$C$6,2,FALSE)</f>
        <v>0</v>
      </c>
      <c r="J19" s="140" t="s">
        <v>191</v>
      </c>
      <c r="K19" s="141">
        <f>VLOOKUP(J19,[3]Criterios!$B$7:$C$9,2,FALSE)</f>
        <v>0</v>
      </c>
      <c r="L19" s="140"/>
      <c r="M19" s="140"/>
      <c r="N19" s="140"/>
      <c r="O19" s="140"/>
      <c r="P19" s="140"/>
      <c r="Q19" s="134">
        <f t="shared" si="0"/>
        <v>0</v>
      </c>
      <c r="R19" s="94">
        <f>IF(Q19&gt;1%,(R18-(R18*Q19)),Q19)</f>
        <v>0</v>
      </c>
      <c r="S19" s="273"/>
      <c r="T19" s="264"/>
      <c r="U19" s="267"/>
    </row>
    <row r="20" spans="2:21" s="78" customFormat="1" ht="136.5" customHeight="1" x14ac:dyDescent="0.2">
      <c r="B20" s="274" t="s">
        <v>219</v>
      </c>
      <c r="C20" s="274" t="s">
        <v>220</v>
      </c>
      <c r="D20" s="277" t="s">
        <v>66</v>
      </c>
      <c r="E20" s="280">
        <f>VLOOKUP(D20,[2]Criterios!$A$20:$B$24,2,FALSE)</f>
        <v>0.8</v>
      </c>
      <c r="F20" s="283" t="s">
        <v>282</v>
      </c>
      <c r="G20" s="119" t="s">
        <v>261</v>
      </c>
      <c r="H20" s="80" t="s">
        <v>196</v>
      </c>
      <c r="I20" s="81">
        <f>VLOOKUP(H20,[2]Criterios!$B$3:$C$6,2,FALSE)</f>
        <v>0.25</v>
      </c>
      <c r="J20" s="80" t="s">
        <v>101</v>
      </c>
      <c r="K20" s="81">
        <f>VLOOKUP(J20,[2]Criterios!$B$7:$C$9,2,FALSE)</f>
        <v>0.15</v>
      </c>
      <c r="L20" s="80" t="s">
        <v>189</v>
      </c>
      <c r="M20" s="80" t="s">
        <v>188</v>
      </c>
      <c r="N20" s="80" t="s">
        <v>183</v>
      </c>
      <c r="O20" s="80" t="s">
        <v>185</v>
      </c>
      <c r="P20" s="80" t="s">
        <v>180</v>
      </c>
      <c r="Q20" s="82">
        <f t="shared" si="0"/>
        <v>0.4</v>
      </c>
      <c r="R20" s="82">
        <f>(E20-(E20*Q20))</f>
        <v>0.48</v>
      </c>
      <c r="S20" s="284">
        <f>IF(R21&gt;1%,R21,R20)</f>
        <v>0.28799999999999998</v>
      </c>
      <c r="T20" s="262">
        <f>IF(S24&gt;1%,S24,(IF(S22&gt;1%,S22,S20)))</f>
        <v>0.17279999999999998</v>
      </c>
      <c r="U20" s="265" t="str">
        <f>IF(T20&lt;=20%,[2]Criterios!$A$20,IF(T20&lt;=40%,[2]Criterios!$A$21,IF(T20&lt;=60%,[2]Criterios!$A$22,IF(T20&lt;=80,[2]Criterios!$A$23,[2]Criterios!$A$24))))</f>
        <v>Muy baja</v>
      </c>
    </row>
    <row r="21" spans="2:21" s="78" customFormat="1" ht="117" customHeight="1" x14ac:dyDescent="0.2">
      <c r="B21" s="275"/>
      <c r="C21" s="275"/>
      <c r="D21" s="278"/>
      <c r="E21" s="281"/>
      <c r="F21" s="268"/>
      <c r="G21" s="120" t="s">
        <v>262</v>
      </c>
      <c r="H21" s="84" t="s">
        <v>196</v>
      </c>
      <c r="I21" s="85">
        <f>VLOOKUP(H21,[2]Criterios!$B$3:$C$6,2,FALSE)</f>
        <v>0.25</v>
      </c>
      <c r="J21" s="84" t="s">
        <v>101</v>
      </c>
      <c r="K21" s="85">
        <f>VLOOKUP(J21,[2]Criterios!$B$7:$C$9,2,FALSE)</f>
        <v>0.15</v>
      </c>
      <c r="L21" s="84" t="s">
        <v>189</v>
      </c>
      <c r="M21" s="84" t="s">
        <v>188</v>
      </c>
      <c r="N21" s="84" t="s">
        <v>183</v>
      </c>
      <c r="O21" s="84" t="s">
        <v>185</v>
      </c>
      <c r="P21" s="84" t="s">
        <v>180</v>
      </c>
      <c r="Q21" s="86">
        <f t="shared" si="0"/>
        <v>0.4</v>
      </c>
      <c r="R21" s="86">
        <f>(R20-(R20*Q21))</f>
        <v>0.28799999999999998</v>
      </c>
      <c r="S21" s="269"/>
      <c r="T21" s="263"/>
      <c r="U21" s="266"/>
    </row>
    <row r="22" spans="2:21" s="78" customFormat="1" ht="141" customHeight="1" x14ac:dyDescent="0.2">
      <c r="B22" s="275"/>
      <c r="C22" s="275"/>
      <c r="D22" s="278"/>
      <c r="E22" s="281"/>
      <c r="F22" s="268" t="s">
        <v>284</v>
      </c>
      <c r="G22" s="120" t="s">
        <v>272</v>
      </c>
      <c r="H22" s="84" t="s">
        <v>196</v>
      </c>
      <c r="I22" s="85">
        <f>VLOOKUP(H22,[2]Criterios!$B$3:$C$6,2,FALSE)</f>
        <v>0.25</v>
      </c>
      <c r="J22" s="84" t="s">
        <v>101</v>
      </c>
      <c r="K22" s="85">
        <f>VLOOKUP(J22,[2]Criterios!$B$7:$C$9,2,FALSE)</f>
        <v>0.15</v>
      </c>
      <c r="L22" s="84" t="s">
        <v>189</v>
      </c>
      <c r="M22" s="84" t="s">
        <v>188</v>
      </c>
      <c r="N22" s="84" t="s">
        <v>183</v>
      </c>
      <c r="O22" s="84" t="s">
        <v>185</v>
      </c>
      <c r="P22" s="84" t="s">
        <v>180</v>
      </c>
      <c r="Q22" s="86">
        <f t="shared" si="0"/>
        <v>0.4</v>
      </c>
      <c r="R22" s="86">
        <f>IF(Q22&gt;1%,(R21-(R21*Q22)),Q22)</f>
        <v>0.17279999999999998</v>
      </c>
      <c r="S22" s="269">
        <f>IF(R23&gt;1%,R23,R22)</f>
        <v>0.17279999999999998</v>
      </c>
      <c r="T22" s="263"/>
      <c r="U22" s="266"/>
    </row>
    <row r="23" spans="2:21" s="78" customFormat="1" ht="14.25" x14ac:dyDescent="0.2">
      <c r="B23" s="275"/>
      <c r="C23" s="275"/>
      <c r="D23" s="278"/>
      <c r="E23" s="281"/>
      <c r="F23" s="268"/>
      <c r="G23" s="120" t="s">
        <v>140</v>
      </c>
      <c r="H23" s="84" t="s">
        <v>191</v>
      </c>
      <c r="I23" s="136">
        <f>VLOOKUP(H23,[3]Criterios!$B$3:$C$6,2,FALSE)</f>
        <v>0</v>
      </c>
      <c r="J23" s="84" t="s">
        <v>191</v>
      </c>
      <c r="K23" s="136">
        <f>VLOOKUP(J23,[3]Criterios!$B$7:$C$9,2,FALSE)</f>
        <v>0</v>
      </c>
      <c r="L23" s="84"/>
      <c r="M23" s="84"/>
      <c r="N23" s="84"/>
      <c r="O23" s="84"/>
      <c r="P23" s="84"/>
      <c r="Q23" s="86">
        <f t="shared" si="0"/>
        <v>0</v>
      </c>
      <c r="R23" s="86">
        <f>(R22-(R22*Q23))</f>
        <v>0.17279999999999998</v>
      </c>
      <c r="S23" s="269"/>
      <c r="T23" s="263"/>
      <c r="U23" s="266"/>
    </row>
    <row r="24" spans="2:21" s="78" customFormat="1" ht="14.25" x14ac:dyDescent="0.2">
      <c r="B24" s="275"/>
      <c r="C24" s="275"/>
      <c r="D24" s="278"/>
      <c r="E24" s="281"/>
      <c r="F24" s="270" t="s">
        <v>142</v>
      </c>
      <c r="G24" s="121" t="s">
        <v>141</v>
      </c>
      <c r="H24" s="84" t="s">
        <v>191</v>
      </c>
      <c r="I24" s="138">
        <f>VLOOKUP(H24,[3]Criterios!$B$3:$C$6,2,FALSE)</f>
        <v>0</v>
      </c>
      <c r="J24" s="84" t="s">
        <v>191</v>
      </c>
      <c r="K24" s="138">
        <f>VLOOKUP(J24,[3]Criterios!$B$7:$C$9,2,FALSE)</f>
        <v>0</v>
      </c>
      <c r="L24" s="89"/>
      <c r="M24" s="89"/>
      <c r="N24" s="89"/>
      <c r="O24" s="89"/>
      <c r="P24" s="89"/>
      <c r="Q24" s="90">
        <f t="shared" si="0"/>
        <v>0</v>
      </c>
      <c r="R24" s="90">
        <f>IF(Q24&gt;1%,(R23-(R23*Q24)),Q24)</f>
        <v>0</v>
      </c>
      <c r="S24" s="272">
        <f>IF(R25&gt;1%,R25,R24)</f>
        <v>0</v>
      </c>
      <c r="T24" s="263"/>
      <c r="U24" s="266"/>
    </row>
    <row r="25" spans="2:21" s="78" customFormat="1" ht="14.25" x14ac:dyDescent="0.2">
      <c r="B25" s="276"/>
      <c r="C25" s="276"/>
      <c r="D25" s="279"/>
      <c r="E25" s="282"/>
      <c r="F25" s="271"/>
      <c r="G25" s="122" t="s">
        <v>140</v>
      </c>
      <c r="H25" s="84" t="s">
        <v>191</v>
      </c>
      <c r="I25" s="141">
        <f>VLOOKUP(H25,[3]Criterios!$B$3:$C$6,2,FALSE)</f>
        <v>0</v>
      </c>
      <c r="J25" s="84" t="s">
        <v>191</v>
      </c>
      <c r="K25" s="141">
        <f>VLOOKUP(J25,[3]Criterios!$B$7:$C$9,2,FALSE)</f>
        <v>0</v>
      </c>
      <c r="L25" s="93"/>
      <c r="M25" s="93"/>
      <c r="N25" s="93"/>
      <c r="O25" s="93"/>
      <c r="P25" s="93"/>
      <c r="Q25" s="94">
        <f t="shared" si="0"/>
        <v>0</v>
      </c>
      <c r="R25" s="94">
        <f>IF(Q25&gt;1%,(R24-(R24*Q25)),Q25)</f>
        <v>0</v>
      </c>
      <c r="S25" s="273"/>
      <c r="T25" s="264"/>
      <c r="U25" s="267"/>
    </row>
    <row r="26" spans="2:21" s="78" customFormat="1" ht="111.75" customHeight="1" x14ac:dyDescent="0.2">
      <c r="B26" s="274" t="s">
        <v>227</v>
      </c>
      <c r="C26" s="274" t="s">
        <v>228</v>
      </c>
      <c r="D26" s="277" t="s">
        <v>67</v>
      </c>
      <c r="E26" s="280">
        <f>VLOOKUP(D26,[2]Criterios!$A$20:$B$24,2,FALSE)</f>
        <v>0.6</v>
      </c>
      <c r="F26" s="283" t="s">
        <v>286</v>
      </c>
      <c r="G26" s="119" t="s">
        <v>263</v>
      </c>
      <c r="H26" s="80" t="s">
        <v>196</v>
      </c>
      <c r="I26" s="81">
        <f>VLOOKUP(H26,[2]Criterios!$B$3:$C$6,2,FALSE)</f>
        <v>0.25</v>
      </c>
      <c r="J26" s="80" t="s">
        <v>101</v>
      </c>
      <c r="K26" s="81">
        <f>VLOOKUP(J26,[2]Criterios!$B$7:$C$9,2,FALSE)</f>
        <v>0.15</v>
      </c>
      <c r="L26" s="80" t="s">
        <v>189</v>
      </c>
      <c r="M26" s="80" t="s">
        <v>188</v>
      </c>
      <c r="N26" s="80" t="s">
        <v>183</v>
      </c>
      <c r="O26" s="80" t="s">
        <v>185</v>
      </c>
      <c r="P26" s="80" t="s">
        <v>180</v>
      </c>
      <c r="Q26" s="82">
        <f t="shared" si="0"/>
        <v>0.4</v>
      </c>
      <c r="R26" s="82">
        <f>(E26-(E26*Q26))</f>
        <v>0.36</v>
      </c>
      <c r="S26" s="284">
        <f>IF(R27&gt;1%,R27,R26)</f>
        <v>0.36</v>
      </c>
      <c r="T26" s="262">
        <f>IF(S30&gt;1%,S30,(IF(S28&gt;1%,S28,S26)))</f>
        <v>0.12959999999999999</v>
      </c>
      <c r="U26" s="265" t="str">
        <f>IF(T26&lt;=20%,[2]Criterios!$A$20,IF(T26&lt;=40%,[2]Criterios!$A$21,IF(T26&lt;=60%,[2]Criterios!$A$22,IF(T26&lt;=80,[2]Criterios!$A$23,[2]Criterios!$A$24))))</f>
        <v>Muy baja</v>
      </c>
    </row>
    <row r="27" spans="2:21" s="78" customFormat="1" ht="14.25" x14ac:dyDescent="0.2">
      <c r="B27" s="275"/>
      <c r="C27" s="275"/>
      <c r="D27" s="278"/>
      <c r="E27" s="281"/>
      <c r="F27" s="268"/>
      <c r="G27" s="120" t="s">
        <v>140</v>
      </c>
      <c r="H27" s="84" t="s">
        <v>191</v>
      </c>
      <c r="I27" s="136">
        <f>VLOOKUP(H27,[3]Criterios!$B$3:$C$6,2,FALSE)</f>
        <v>0</v>
      </c>
      <c r="J27" s="84" t="s">
        <v>191</v>
      </c>
      <c r="K27" s="136">
        <f>VLOOKUP(J27,[3]Criterios!$B$7:$C$9,2,FALSE)</f>
        <v>0</v>
      </c>
      <c r="L27" s="84"/>
      <c r="M27" s="84"/>
      <c r="N27" s="84"/>
      <c r="O27" s="84"/>
      <c r="P27" s="84"/>
      <c r="Q27" s="86">
        <f t="shared" si="0"/>
        <v>0</v>
      </c>
      <c r="R27" s="86">
        <f>(R26-(R26*Q27))</f>
        <v>0.36</v>
      </c>
      <c r="S27" s="269"/>
      <c r="T27" s="263"/>
      <c r="U27" s="266"/>
    </row>
    <row r="28" spans="2:21" s="78" customFormat="1" ht="153" customHeight="1" x14ac:dyDescent="0.2">
      <c r="B28" s="275"/>
      <c r="C28" s="275"/>
      <c r="D28" s="278"/>
      <c r="E28" s="281"/>
      <c r="F28" s="268" t="s">
        <v>284</v>
      </c>
      <c r="G28" s="120" t="s">
        <v>273</v>
      </c>
      <c r="H28" s="84" t="s">
        <v>196</v>
      </c>
      <c r="I28" s="85">
        <f>VLOOKUP(H28,[2]Criterios!$B$3:$C$6,2,FALSE)</f>
        <v>0.25</v>
      </c>
      <c r="J28" s="84" t="s">
        <v>101</v>
      </c>
      <c r="K28" s="85">
        <f>VLOOKUP(J28,[2]Criterios!$B$7:$C$9,2,FALSE)</f>
        <v>0.15</v>
      </c>
      <c r="L28" s="84" t="s">
        <v>189</v>
      </c>
      <c r="M28" s="84" t="s">
        <v>188</v>
      </c>
      <c r="N28" s="84" t="s">
        <v>183</v>
      </c>
      <c r="O28" s="84" t="s">
        <v>185</v>
      </c>
      <c r="P28" s="84" t="s">
        <v>180</v>
      </c>
      <c r="Q28" s="86">
        <f t="shared" si="0"/>
        <v>0.4</v>
      </c>
      <c r="R28" s="86">
        <f>IF(Q28&gt;1%,(R27-(R27*Q28)),Q28)</f>
        <v>0.216</v>
      </c>
      <c r="S28" s="269">
        <f>IF(R29&gt;1%,R29,R28)</f>
        <v>0.12959999999999999</v>
      </c>
      <c r="T28" s="263"/>
      <c r="U28" s="266"/>
    </row>
    <row r="29" spans="2:21" s="78" customFormat="1" ht="124.5" customHeight="1" x14ac:dyDescent="0.2">
      <c r="B29" s="275"/>
      <c r="C29" s="275"/>
      <c r="D29" s="278"/>
      <c r="E29" s="281"/>
      <c r="F29" s="268"/>
      <c r="G29" s="120" t="s">
        <v>274</v>
      </c>
      <c r="H29" s="84" t="s">
        <v>196</v>
      </c>
      <c r="I29" s="85">
        <f>VLOOKUP(H29,[2]Criterios!$B$3:$C$6,2,FALSE)</f>
        <v>0.25</v>
      </c>
      <c r="J29" s="84" t="s">
        <v>101</v>
      </c>
      <c r="K29" s="85">
        <f>VLOOKUP(J29,[2]Criterios!$B$7:$C$9,2,FALSE)</f>
        <v>0.15</v>
      </c>
      <c r="L29" s="84" t="s">
        <v>189</v>
      </c>
      <c r="M29" s="84" t="s">
        <v>188</v>
      </c>
      <c r="N29" s="84" t="s">
        <v>183</v>
      </c>
      <c r="O29" s="84" t="s">
        <v>185</v>
      </c>
      <c r="P29" s="84" t="s">
        <v>180</v>
      </c>
      <c r="Q29" s="86">
        <f t="shared" si="0"/>
        <v>0.4</v>
      </c>
      <c r="R29" s="86">
        <f>(R28-(R28*Q29))</f>
        <v>0.12959999999999999</v>
      </c>
      <c r="S29" s="269"/>
      <c r="T29" s="263"/>
      <c r="U29" s="266"/>
    </row>
    <row r="30" spans="2:21" s="78" customFormat="1" ht="14.25" x14ac:dyDescent="0.2">
      <c r="B30" s="275"/>
      <c r="C30" s="275"/>
      <c r="D30" s="278"/>
      <c r="E30" s="281"/>
      <c r="F30" s="270" t="s">
        <v>142</v>
      </c>
      <c r="G30" s="121" t="s">
        <v>141</v>
      </c>
      <c r="H30" s="89" t="s">
        <v>191</v>
      </c>
      <c r="I30" s="136">
        <f>VLOOKUP(H30,[3]Criterios!$B$3:$C$6,2,FALSE)</f>
        <v>0</v>
      </c>
      <c r="J30" s="84" t="s">
        <v>191</v>
      </c>
      <c r="K30" s="136">
        <f>VLOOKUP(J30,[3]Criterios!$B$7:$C$9,2,FALSE)</f>
        <v>0</v>
      </c>
      <c r="L30" s="89"/>
      <c r="M30" s="89"/>
      <c r="N30" s="89"/>
      <c r="O30" s="89"/>
      <c r="P30" s="89"/>
      <c r="Q30" s="90">
        <f t="shared" si="0"/>
        <v>0</v>
      </c>
      <c r="R30" s="90">
        <f>IF(Q30&gt;1%,(R29-(R29*Q30)),Q30)</f>
        <v>0</v>
      </c>
      <c r="S30" s="272">
        <f>IF(R31&gt;1%,R31,R30)</f>
        <v>0</v>
      </c>
      <c r="T30" s="263"/>
      <c r="U30" s="266"/>
    </row>
    <row r="31" spans="2:21" s="78" customFormat="1" ht="14.25" x14ac:dyDescent="0.2">
      <c r="B31" s="276"/>
      <c r="C31" s="276"/>
      <c r="D31" s="279"/>
      <c r="E31" s="282"/>
      <c r="F31" s="271"/>
      <c r="G31" s="122" t="s">
        <v>140</v>
      </c>
      <c r="H31" s="93" t="s">
        <v>191</v>
      </c>
      <c r="I31" s="141">
        <f>VLOOKUP(H31,[3]Criterios!$B$3:$C$6,2,FALSE)</f>
        <v>0</v>
      </c>
      <c r="J31" s="84" t="s">
        <v>191</v>
      </c>
      <c r="K31" s="141">
        <f>VLOOKUP(J31,[3]Criterios!$B$7:$C$9,2,FALSE)</f>
        <v>0</v>
      </c>
      <c r="L31" s="93"/>
      <c r="M31" s="93"/>
      <c r="N31" s="93"/>
      <c r="O31" s="93"/>
      <c r="P31" s="93"/>
      <c r="Q31" s="94">
        <f t="shared" si="0"/>
        <v>0</v>
      </c>
      <c r="R31" s="94">
        <f>IF(Q31&gt;1%,(R30-(R30*Q31)),Q31)</f>
        <v>0</v>
      </c>
      <c r="S31" s="273"/>
      <c r="T31" s="264"/>
      <c r="U31" s="267"/>
    </row>
    <row r="32" spans="2:21" s="78" customFormat="1" ht="119.25" customHeight="1" x14ac:dyDescent="0.2">
      <c r="B32" s="274" t="s">
        <v>233</v>
      </c>
      <c r="C32" s="274" t="s">
        <v>234</v>
      </c>
      <c r="D32" s="277" t="s">
        <v>66</v>
      </c>
      <c r="E32" s="280">
        <f>VLOOKUP(D32,[2]Criterios!$A$20:$B$24,2,FALSE)</f>
        <v>0.8</v>
      </c>
      <c r="F32" s="283" t="s">
        <v>288</v>
      </c>
      <c r="G32" s="119" t="s">
        <v>265</v>
      </c>
      <c r="H32" s="80" t="s">
        <v>196</v>
      </c>
      <c r="I32" s="81">
        <f>VLOOKUP(H32,[2]Criterios!$B$3:$C$6,2,FALSE)</f>
        <v>0.25</v>
      </c>
      <c r="J32" s="80" t="s">
        <v>101</v>
      </c>
      <c r="K32" s="81">
        <f>VLOOKUP(J32,[2]Criterios!$B$7:$C$9,2,FALSE)</f>
        <v>0.15</v>
      </c>
      <c r="L32" s="80" t="s">
        <v>189</v>
      </c>
      <c r="M32" s="80" t="s">
        <v>188</v>
      </c>
      <c r="N32" s="80" t="s">
        <v>183</v>
      </c>
      <c r="O32" s="80" t="s">
        <v>185</v>
      </c>
      <c r="P32" s="80" t="s">
        <v>180</v>
      </c>
      <c r="Q32" s="82">
        <f t="shared" si="0"/>
        <v>0.4</v>
      </c>
      <c r="R32" s="82">
        <f>(E32-(E32*Q32))</f>
        <v>0.48</v>
      </c>
      <c r="S32" s="284">
        <f>IF(R33&gt;1%,R33,R32)</f>
        <v>0.48</v>
      </c>
      <c r="T32" s="262">
        <f>IF(S36&gt;1%,S36,(IF(S34&gt;1%,S34,S32)))</f>
        <v>0.28799999999999998</v>
      </c>
      <c r="U32" s="265" t="str">
        <f>IF(T32&lt;=20%,[2]Criterios!$A$20,IF(T32&lt;=40%,[2]Criterios!$A$21,IF(T32&lt;=60%,[2]Criterios!$A$22,IF(T32&lt;=80,[2]Criterios!$A$23,[2]Criterios!$A$24))))</f>
        <v>Baja</v>
      </c>
    </row>
    <row r="33" spans="2:23" s="78" customFormat="1" ht="14.25" x14ac:dyDescent="0.2">
      <c r="B33" s="275"/>
      <c r="C33" s="275"/>
      <c r="D33" s="278"/>
      <c r="E33" s="281"/>
      <c r="F33" s="268"/>
      <c r="G33" s="120" t="s">
        <v>140</v>
      </c>
      <c r="H33" s="84" t="s">
        <v>191</v>
      </c>
      <c r="I33" s="136">
        <f>VLOOKUP(H33,[3]Criterios!$B$3:$C$6,2,FALSE)</f>
        <v>0</v>
      </c>
      <c r="J33" s="84" t="s">
        <v>191</v>
      </c>
      <c r="K33" s="136">
        <f>VLOOKUP(J33,[3]Criterios!$B$7:$C$9,2,FALSE)</f>
        <v>0</v>
      </c>
      <c r="L33" s="84"/>
      <c r="M33" s="84"/>
      <c r="N33" s="84"/>
      <c r="O33" s="84"/>
      <c r="P33" s="84"/>
      <c r="Q33" s="86">
        <f t="shared" si="0"/>
        <v>0</v>
      </c>
      <c r="R33" s="86">
        <f>(R32-(R32*Q33))</f>
        <v>0.48</v>
      </c>
      <c r="S33" s="269"/>
      <c r="T33" s="263"/>
      <c r="U33" s="266"/>
    </row>
    <row r="34" spans="2:23" s="78" customFormat="1" ht="114.75" x14ac:dyDescent="0.2">
      <c r="B34" s="275"/>
      <c r="C34" s="275"/>
      <c r="D34" s="278"/>
      <c r="E34" s="281"/>
      <c r="F34" s="268" t="s">
        <v>284</v>
      </c>
      <c r="G34" s="120" t="s">
        <v>289</v>
      </c>
      <c r="H34" s="84" t="s">
        <v>196</v>
      </c>
      <c r="I34" s="85">
        <f>VLOOKUP(H34,[2]Criterios!$B$3:$C$6,2,FALSE)</f>
        <v>0.25</v>
      </c>
      <c r="J34" s="84" t="s">
        <v>101</v>
      </c>
      <c r="K34" s="85">
        <f>VLOOKUP(J34,[2]Criterios!$B$7:$C$9,2,FALSE)</f>
        <v>0.15</v>
      </c>
      <c r="L34" s="84" t="s">
        <v>189</v>
      </c>
      <c r="M34" s="84" t="s">
        <v>188</v>
      </c>
      <c r="N34" s="84" t="s">
        <v>183</v>
      </c>
      <c r="O34" s="84" t="s">
        <v>185</v>
      </c>
      <c r="P34" s="84" t="s">
        <v>180</v>
      </c>
      <c r="Q34" s="86">
        <f t="shared" si="0"/>
        <v>0.4</v>
      </c>
      <c r="R34" s="86">
        <f>IF(Q34&gt;1%,(R33-(R33*Q34)),Q34)</f>
        <v>0.28799999999999998</v>
      </c>
      <c r="S34" s="269">
        <f>IF(R35&gt;1%,R35,R34)</f>
        <v>0.28799999999999998</v>
      </c>
      <c r="T34" s="263"/>
      <c r="U34" s="266"/>
    </row>
    <row r="35" spans="2:23" s="78" customFormat="1" ht="14.25" x14ac:dyDescent="0.2">
      <c r="B35" s="275"/>
      <c r="C35" s="275"/>
      <c r="D35" s="278"/>
      <c r="E35" s="281"/>
      <c r="F35" s="268"/>
      <c r="G35" s="120" t="s">
        <v>140</v>
      </c>
      <c r="H35" s="84" t="s">
        <v>191</v>
      </c>
      <c r="I35" s="136">
        <f>VLOOKUP(H35,[3]Criterios!$B$3:$C$6,2,FALSE)</f>
        <v>0</v>
      </c>
      <c r="J35" s="84" t="s">
        <v>191</v>
      </c>
      <c r="K35" s="136">
        <f>VLOOKUP(J35,[3]Criterios!$B$7:$C$9,2,FALSE)</f>
        <v>0</v>
      </c>
      <c r="L35" s="84"/>
      <c r="M35" s="84"/>
      <c r="N35" s="84"/>
      <c r="O35" s="84"/>
      <c r="P35" s="84"/>
      <c r="Q35" s="86">
        <f t="shared" si="0"/>
        <v>0</v>
      </c>
      <c r="R35" s="86">
        <f>(R34-(R34*Q35))</f>
        <v>0.28799999999999998</v>
      </c>
      <c r="S35" s="269"/>
      <c r="T35" s="263"/>
      <c r="U35" s="266"/>
    </row>
    <row r="36" spans="2:23" s="78" customFormat="1" ht="14.25" x14ac:dyDescent="0.2">
      <c r="B36" s="275"/>
      <c r="C36" s="275"/>
      <c r="D36" s="278"/>
      <c r="E36" s="281"/>
      <c r="F36" s="270" t="s">
        <v>142</v>
      </c>
      <c r="G36" s="121" t="s">
        <v>141</v>
      </c>
      <c r="H36" s="84" t="s">
        <v>191</v>
      </c>
      <c r="I36" s="136">
        <f>VLOOKUP(H36,[3]Criterios!$B$3:$C$6,2,FALSE)</f>
        <v>0</v>
      </c>
      <c r="J36" s="84" t="s">
        <v>191</v>
      </c>
      <c r="K36" s="136">
        <f>VLOOKUP(J36,[3]Criterios!$B$7:$C$9,2,FALSE)</f>
        <v>0</v>
      </c>
      <c r="L36" s="89"/>
      <c r="M36" s="89"/>
      <c r="N36" s="89"/>
      <c r="O36" s="89"/>
      <c r="P36" s="89"/>
      <c r="Q36" s="90">
        <f t="shared" si="0"/>
        <v>0</v>
      </c>
      <c r="R36" s="90">
        <f>IF(Q36&gt;1%,(R35-(R35*Q36)),Q36)</f>
        <v>0</v>
      </c>
      <c r="S36" s="272">
        <f>IF(R37&gt;1%,R37,R36)</f>
        <v>0</v>
      </c>
      <c r="T36" s="263"/>
      <c r="U36" s="266"/>
    </row>
    <row r="37" spans="2:23" s="78" customFormat="1" ht="14.25" x14ac:dyDescent="0.2">
      <c r="B37" s="276"/>
      <c r="C37" s="276"/>
      <c r="D37" s="279"/>
      <c r="E37" s="282"/>
      <c r="F37" s="271"/>
      <c r="G37" s="122" t="s">
        <v>140</v>
      </c>
      <c r="H37" s="84" t="s">
        <v>191</v>
      </c>
      <c r="I37" s="141">
        <f>VLOOKUP(H37,[3]Criterios!$B$3:$C$6,2,FALSE)</f>
        <v>0</v>
      </c>
      <c r="J37" s="84" t="s">
        <v>191</v>
      </c>
      <c r="K37" s="141">
        <f>VLOOKUP(J37,[3]Criterios!$B$7:$C$9,2,FALSE)</f>
        <v>0</v>
      </c>
      <c r="L37" s="93"/>
      <c r="M37" s="93"/>
      <c r="N37" s="93"/>
      <c r="O37" s="93"/>
      <c r="P37" s="93"/>
      <c r="Q37" s="94">
        <f t="shared" si="0"/>
        <v>0</v>
      </c>
      <c r="R37" s="94">
        <f>IF(Q37&gt;1%,(R36-(R36*Q37)),Q37)</f>
        <v>0</v>
      </c>
      <c r="S37" s="273"/>
      <c r="T37" s="264"/>
      <c r="U37" s="267"/>
    </row>
    <row r="38" spans="2:23" s="78" customFormat="1" ht="135.75" customHeight="1" x14ac:dyDescent="0.2">
      <c r="B38" s="274" t="s">
        <v>238</v>
      </c>
      <c r="C38" s="274" t="s">
        <v>239</v>
      </c>
      <c r="D38" s="277" t="s">
        <v>66</v>
      </c>
      <c r="E38" s="280">
        <f>VLOOKUP(D38,[2]Criterios!$A$20:$B$24,2,FALSE)</f>
        <v>0.8</v>
      </c>
      <c r="F38" s="298" t="s">
        <v>290</v>
      </c>
      <c r="G38" s="119" t="s">
        <v>260</v>
      </c>
      <c r="H38" s="80" t="s">
        <v>196</v>
      </c>
      <c r="I38" s="81">
        <f>VLOOKUP(H38,[2]Criterios!$B$3:$C$6,2,FALSE)</f>
        <v>0.25</v>
      </c>
      <c r="J38" s="80" t="s">
        <v>101</v>
      </c>
      <c r="K38" s="81">
        <f>VLOOKUP(J38,[2]Criterios!$B$7:$C$9,2,FALSE)</f>
        <v>0.15</v>
      </c>
      <c r="L38" s="80" t="s">
        <v>189</v>
      </c>
      <c r="M38" s="80" t="s">
        <v>188</v>
      </c>
      <c r="N38" s="80" t="s">
        <v>183</v>
      </c>
      <c r="O38" s="80" t="s">
        <v>185</v>
      </c>
      <c r="P38" s="80" t="s">
        <v>180</v>
      </c>
      <c r="Q38" s="82">
        <f t="shared" si="0"/>
        <v>0.4</v>
      </c>
      <c r="R38" s="82">
        <f>(E38-(E38*Q38))</f>
        <v>0.48</v>
      </c>
      <c r="S38" s="284">
        <f>IF(R39&gt;1%,R39,R38)</f>
        <v>0.28799999999999998</v>
      </c>
      <c r="T38" s="262">
        <f>IF(S42&gt;1%,S42,(IF(S40&gt;1%,S40,S38)))</f>
        <v>0.28799999999999998</v>
      </c>
      <c r="U38" s="265" t="str">
        <f>IF(T38&lt;=20%,[2]Criterios!$A$20,IF(T38&lt;=40%,[2]Criterios!$A$21,IF(T38&lt;=60%,[2]Criterios!$A$22,IF(T38&lt;=80,[2]Criterios!$A$23,[2]Criterios!$A$24))))</f>
        <v>Baja</v>
      </c>
    </row>
    <row r="39" spans="2:23" s="78" customFormat="1" ht="117" customHeight="1" x14ac:dyDescent="0.2">
      <c r="B39" s="275"/>
      <c r="C39" s="275"/>
      <c r="D39" s="278"/>
      <c r="E39" s="281"/>
      <c r="F39" s="270"/>
      <c r="G39" s="120" t="s">
        <v>291</v>
      </c>
      <c r="H39" s="84" t="s">
        <v>196</v>
      </c>
      <c r="I39" s="85">
        <f>VLOOKUP(H39,[2]Criterios!$B$3:$C$6,2,FALSE)</f>
        <v>0.25</v>
      </c>
      <c r="J39" s="84" t="s">
        <v>101</v>
      </c>
      <c r="K39" s="85">
        <f>VLOOKUP(J39,[2]Criterios!$B$7:$C$9,2,FALSE)</f>
        <v>0.15</v>
      </c>
      <c r="L39" s="84" t="s">
        <v>189</v>
      </c>
      <c r="M39" s="84" t="s">
        <v>188</v>
      </c>
      <c r="N39" s="84" t="s">
        <v>183</v>
      </c>
      <c r="O39" s="84" t="s">
        <v>185</v>
      </c>
      <c r="P39" s="84" t="s">
        <v>180</v>
      </c>
      <c r="Q39" s="86">
        <f t="shared" si="0"/>
        <v>0.4</v>
      </c>
      <c r="R39" s="86">
        <f>(R38-(R38*Q39))</f>
        <v>0.28799999999999998</v>
      </c>
      <c r="S39" s="269"/>
      <c r="T39" s="263"/>
      <c r="U39" s="266"/>
    </row>
    <row r="40" spans="2:23" s="78" customFormat="1" ht="14.25" x14ac:dyDescent="0.2">
      <c r="B40" s="275"/>
      <c r="C40" s="275"/>
      <c r="D40" s="278"/>
      <c r="E40" s="281"/>
      <c r="F40" s="115" t="s">
        <v>143</v>
      </c>
      <c r="G40" s="120" t="s">
        <v>141</v>
      </c>
      <c r="H40" s="84" t="s">
        <v>191</v>
      </c>
      <c r="I40" s="136">
        <f>VLOOKUP(H40,[3]Criterios!$B$3:$C$6,2,FALSE)</f>
        <v>0</v>
      </c>
      <c r="J40" s="84" t="s">
        <v>191</v>
      </c>
      <c r="K40" s="136">
        <f>VLOOKUP(J40,[3]Criterios!$B$7:$C$9,2,FALSE)</f>
        <v>0</v>
      </c>
      <c r="L40" s="84"/>
      <c r="M40" s="84"/>
      <c r="N40" s="84"/>
      <c r="O40" s="84"/>
      <c r="P40" s="84"/>
      <c r="Q40" s="86">
        <f t="shared" si="0"/>
        <v>0</v>
      </c>
      <c r="R40" s="86">
        <f>IF(Q40&gt;1%,(R39-(R39*Q40)),Q40)</f>
        <v>0</v>
      </c>
      <c r="S40" s="269">
        <f>IF(R41&gt;1%,R41,R40)</f>
        <v>0</v>
      </c>
      <c r="T40" s="263"/>
      <c r="U40" s="266"/>
    </row>
    <row r="41" spans="2:23" s="78" customFormat="1" ht="14.25" x14ac:dyDescent="0.2">
      <c r="B41" s="275"/>
      <c r="C41" s="275"/>
      <c r="D41" s="278"/>
      <c r="E41" s="281"/>
      <c r="F41" s="115"/>
      <c r="G41" s="120" t="s">
        <v>140</v>
      </c>
      <c r="H41" s="84" t="s">
        <v>191</v>
      </c>
      <c r="I41" s="136">
        <f>VLOOKUP(H41,[3]Criterios!$B$3:$C$6,2,FALSE)</f>
        <v>0</v>
      </c>
      <c r="J41" s="84" t="s">
        <v>191</v>
      </c>
      <c r="K41" s="136">
        <f>VLOOKUP(J41,[3]Criterios!$B$7:$C$9,2,FALSE)</f>
        <v>0</v>
      </c>
      <c r="L41" s="84"/>
      <c r="M41" s="84"/>
      <c r="N41" s="84"/>
      <c r="O41" s="84"/>
      <c r="P41" s="84"/>
      <c r="Q41" s="86">
        <f t="shared" si="0"/>
        <v>0</v>
      </c>
      <c r="R41" s="86">
        <f>(R40-(R40*Q41))</f>
        <v>0</v>
      </c>
      <c r="S41" s="269"/>
      <c r="T41" s="263"/>
      <c r="U41" s="266"/>
    </row>
    <row r="42" spans="2:23" s="78" customFormat="1" ht="14.25" x14ac:dyDescent="0.2">
      <c r="B42" s="275"/>
      <c r="C42" s="275"/>
      <c r="D42" s="278"/>
      <c r="E42" s="281"/>
      <c r="F42" s="116" t="s">
        <v>142</v>
      </c>
      <c r="G42" s="121" t="s">
        <v>141</v>
      </c>
      <c r="H42" s="84" t="s">
        <v>191</v>
      </c>
      <c r="I42" s="136">
        <f>VLOOKUP(H42,[3]Criterios!$B$3:$C$6,2,FALSE)</f>
        <v>0</v>
      </c>
      <c r="J42" s="84" t="s">
        <v>191</v>
      </c>
      <c r="K42" s="136">
        <f>VLOOKUP(J42,[3]Criterios!$B$7:$C$9,2,FALSE)</f>
        <v>0</v>
      </c>
      <c r="L42" s="89"/>
      <c r="M42" s="89"/>
      <c r="N42" s="84"/>
      <c r="O42" s="84"/>
      <c r="P42" s="84"/>
      <c r="Q42" s="86">
        <f t="shared" si="0"/>
        <v>0</v>
      </c>
      <c r="R42" s="90">
        <f>IF(Q42&gt;1%,(R41-(R41*Q42)),Q42)</f>
        <v>0</v>
      </c>
      <c r="S42" s="272">
        <f>IF(R43&gt;1%,R43,R42)</f>
        <v>0</v>
      </c>
      <c r="T42" s="263"/>
      <c r="U42" s="266"/>
    </row>
    <row r="43" spans="2:23" s="78" customFormat="1" ht="14.25" x14ac:dyDescent="0.2">
      <c r="B43" s="276"/>
      <c r="C43" s="276"/>
      <c r="D43" s="279"/>
      <c r="E43" s="282"/>
      <c r="F43" s="117"/>
      <c r="G43" s="122" t="s">
        <v>140</v>
      </c>
      <c r="H43" s="84" t="s">
        <v>191</v>
      </c>
      <c r="I43" s="141">
        <f>VLOOKUP(H43,[3]Criterios!$B$3:$C$6,2,FALSE)</f>
        <v>0</v>
      </c>
      <c r="J43" s="84" t="s">
        <v>191</v>
      </c>
      <c r="K43" s="141">
        <f>VLOOKUP(J43,[3]Criterios!$B$7:$C$9,2,FALSE)</f>
        <v>0</v>
      </c>
      <c r="L43" s="89"/>
      <c r="M43" s="84"/>
      <c r="N43" s="84"/>
      <c r="O43" s="84"/>
      <c r="P43" s="84"/>
      <c r="Q43" s="86">
        <f t="shared" si="0"/>
        <v>0</v>
      </c>
      <c r="R43" s="94">
        <f>IF(Q43&gt;1%,(R42-(R42*Q43)),Q43)</f>
        <v>0</v>
      </c>
      <c r="S43" s="273"/>
      <c r="T43" s="264"/>
      <c r="U43" s="267"/>
    </row>
    <row r="44" spans="2:23" s="97" customFormat="1" ht="129.75" customHeight="1" x14ac:dyDescent="0.2">
      <c r="B44" s="212" t="s">
        <v>271</v>
      </c>
      <c r="C44" s="292" t="s">
        <v>244</v>
      </c>
      <c r="D44" s="277" t="s">
        <v>68</v>
      </c>
      <c r="E44" s="295">
        <f>VLOOKUP(D44,[4]Criterios!$A$20:$B$24,2,FALSE)</f>
        <v>0.4</v>
      </c>
      <c r="F44" s="298" t="s">
        <v>292</v>
      </c>
      <c r="G44" s="123" t="s">
        <v>242</v>
      </c>
      <c r="H44" s="84" t="s">
        <v>196</v>
      </c>
      <c r="I44" s="95">
        <f>VLOOKUP(H44,[4]Criterios!$B$3:$C$6,2,FALSE)</f>
        <v>0.25</v>
      </c>
      <c r="J44" s="84" t="s">
        <v>101</v>
      </c>
      <c r="K44" s="95">
        <f>VLOOKUP(J44,[4]Criterios!$B$7:$C$9,2,FALSE)</f>
        <v>0.15</v>
      </c>
      <c r="L44" s="89" t="s">
        <v>189</v>
      </c>
      <c r="M44" s="89" t="s">
        <v>188</v>
      </c>
      <c r="N44" s="84" t="s">
        <v>183</v>
      </c>
      <c r="O44" s="84" t="s">
        <v>185</v>
      </c>
      <c r="P44" s="84" t="s">
        <v>180</v>
      </c>
      <c r="Q44" s="86">
        <f t="shared" si="0"/>
        <v>0.4</v>
      </c>
      <c r="R44" s="96">
        <f>(E44-(E44*Q44))</f>
        <v>0.24</v>
      </c>
      <c r="S44" s="299">
        <f>IF(R45&gt;1%,R45,R44)</f>
        <v>0.24</v>
      </c>
      <c r="T44" s="262">
        <f>IF(S48&gt;1%,S48,(IF(S46&gt;1%,S46,S44)))</f>
        <v>0.14399999999999999</v>
      </c>
      <c r="U44" s="285" t="str">
        <f>IF(T44&lt;=20%,[4]Criterios!$A$20,IF(T44&lt;=40%,[4]Criterios!$A$21,IF(T44&lt;=60%,[4]Criterios!$A$22,IF(T44&lt;=80,[4]Criterios!$A$23,[4]Criterios!$A$24))))</f>
        <v>Muy baja</v>
      </c>
      <c r="W44" s="98"/>
    </row>
    <row r="45" spans="2:23" s="97" customFormat="1" ht="14.25" x14ac:dyDescent="0.2">
      <c r="B45" s="213"/>
      <c r="C45" s="293"/>
      <c r="D45" s="278"/>
      <c r="E45" s="296"/>
      <c r="F45" s="270"/>
      <c r="G45" s="124" t="s">
        <v>140</v>
      </c>
      <c r="H45" s="84" t="s">
        <v>191</v>
      </c>
      <c r="I45" s="136">
        <f>VLOOKUP(H45,[3]Criterios!$B$3:$C$6,2,FALSE)</f>
        <v>0</v>
      </c>
      <c r="J45" s="84" t="s">
        <v>191</v>
      </c>
      <c r="K45" s="136">
        <f>VLOOKUP(J45,[3]Criterios!$B$7:$C$9,2,FALSE)</f>
        <v>0</v>
      </c>
      <c r="L45" s="89"/>
      <c r="M45" s="84"/>
      <c r="N45" s="84"/>
      <c r="O45" s="84"/>
      <c r="P45" s="84"/>
      <c r="Q45" s="86">
        <f t="shared" si="0"/>
        <v>0</v>
      </c>
      <c r="R45" s="100">
        <f>(R44-(R44*Q45))</f>
        <v>0.24</v>
      </c>
      <c r="S45" s="300"/>
      <c r="T45" s="263"/>
      <c r="U45" s="286"/>
      <c r="W45" s="98"/>
    </row>
    <row r="46" spans="2:23" s="97" customFormat="1" ht="104.25" customHeight="1" x14ac:dyDescent="0.2">
      <c r="B46" s="213"/>
      <c r="C46" s="293"/>
      <c r="D46" s="278"/>
      <c r="E46" s="296"/>
      <c r="F46" s="288" t="s">
        <v>293</v>
      </c>
      <c r="G46" s="125" t="s">
        <v>294</v>
      </c>
      <c r="H46" s="84" t="s">
        <v>196</v>
      </c>
      <c r="I46" s="99">
        <f>VLOOKUP(H46,[4]Criterios!$B$3:$C$6,2,FALSE)</f>
        <v>0.25</v>
      </c>
      <c r="J46" s="84" t="s">
        <v>101</v>
      </c>
      <c r="K46" s="99">
        <f>VLOOKUP(J46,[4]Criterios!$B$7:$C$9,2,FALSE)</f>
        <v>0.15</v>
      </c>
      <c r="L46" s="89" t="s">
        <v>189</v>
      </c>
      <c r="M46" s="89" t="s">
        <v>188</v>
      </c>
      <c r="N46" s="84" t="s">
        <v>183</v>
      </c>
      <c r="O46" s="84" t="s">
        <v>185</v>
      </c>
      <c r="P46" s="84" t="s">
        <v>180</v>
      </c>
      <c r="Q46" s="86">
        <f t="shared" si="0"/>
        <v>0.4</v>
      </c>
      <c r="R46" s="100">
        <f>IF(Q46&gt;1%,(R45-(R45*Q46)),Q46)</f>
        <v>0.14399999999999999</v>
      </c>
      <c r="S46" s="289">
        <f>IF(R47&gt;1%,R47,R46)</f>
        <v>0.14399999999999999</v>
      </c>
      <c r="T46" s="263"/>
      <c r="U46" s="286"/>
      <c r="W46" s="98"/>
    </row>
    <row r="47" spans="2:23" s="97" customFormat="1" ht="14.25" x14ac:dyDescent="0.2">
      <c r="B47" s="213"/>
      <c r="C47" s="293"/>
      <c r="D47" s="278"/>
      <c r="E47" s="296"/>
      <c r="F47" s="270"/>
      <c r="G47" s="101" t="s">
        <v>140</v>
      </c>
      <c r="H47" s="84" t="s">
        <v>191</v>
      </c>
      <c r="I47" s="136">
        <f>VLOOKUP(H47,[3]Criterios!$B$3:$C$6,2,FALSE)</f>
        <v>0</v>
      </c>
      <c r="J47" s="84" t="s">
        <v>191</v>
      </c>
      <c r="K47" s="136">
        <f>VLOOKUP(J47,[3]Criterios!$B$7:$C$9,2,FALSE)</f>
        <v>0</v>
      </c>
      <c r="L47" s="89"/>
      <c r="M47" s="84"/>
      <c r="N47" s="84"/>
      <c r="O47" s="84"/>
      <c r="P47" s="84"/>
      <c r="Q47" s="86">
        <f t="shared" si="0"/>
        <v>0</v>
      </c>
      <c r="R47" s="100">
        <f>(R46-(R46*Q47))</f>
        <v>0.14399999999999999</v>
      </c>
      <c r="S47" s="290"/>
      <c r="T47" s="263"/>
      <c r="U47" s="286"/>
      <c r="W47" s="98"/>
    </row>
    <row r="48" spans="2:23" s="97" customFormat="1" ht="14.25" x14ac:dyDescent="0.2">
      <c r="B48" s="213"/>
      <c r="C48" s="293"/>
      <c r="D48" s="278"/>
      <c r="E48" s="296"/>
      <c r="F48" s="116" t="s">
        <v>142</v>
      </c>
      <c r="G48" s="102" t="s">
        <v>141</v>
      </c>
      <c r="H48" s="84" t="s">
        <v>191</v>
      </c>
      <c r="I48" s="136">
        <f>VLOOKUP(H48,[3]Criterios!$B$3:$C$6,2,FALSE)</f>
        <v>0</v>
      </c>
      <c r="J48" s="84" t="s">
        <v>191</v>
      </c>
      <c r="K48" s="136">
        <f>VLOOKUP(J48,[3]Criterios!$B$7:$C$9,2,FALSE)</f>
        <v>0</v>
      </c>
      <c r="L48" s="89"/>
      <c r="M48" s="89"/>
      <c r="N48" s="84"/>
      <c r="O48" s="84"/>
      <c r="P48" s="84"/>
      <c r="Q48" s="86">
        <f t="shared" si="0"/>
        <v>0</v>
      </c>
      <c r="R48" s="103">
        <f>IF(Q48&gt;1%,(R47-(R47*Q48)),Q48)</f>
        <v>0</v>
      </c>
      <c r="S48" s="289">
        <f>IF(R49&gt;1%,R49,R48)</f>
        <v>0</v>
      </c>
      <c r="T48" s="263"/>
      <c r="U48" s="286"/>
      <c r="W48" s="98"/>
    </row>
    <row r="49" spans="1:23" s="97" customFormat="1" ht="14.25" x14ac:dyDescent="0.2">
      <c r="B49" s="214"/>
      <c r="C49" s="294"/>
      <c r="D49" s="279"/>
      <c r="E49" s="297"/>
      <c r="F49" s="118"/>
      <c r="G49" s="104" t="s">
        <v>140</v>
      </c>
      <c r="H49" s="84" t="s">
        <v>191</v>
      </c>
      <c r="I49" s="141">
        <f>VLOOKUP(H49,[3]Criterios!$B$3:$C$6,2,FALSE)</f>
        <v>0</v>
      </c>
      <c r="J49" s="84" t="s">
        <v>191</v>
      </c>
      <c r="K49" s="141">
        <f>VLOOKUP(J49,[3]Criterios!$B$7:$C$9,2,FALSE)</f>
        <v>0</v>
      </c>
      <c r="L49" s="89"/>
      <c r="M49" s="84"/>
      <c r="N49" s="84"/>
      <c r="O49" s="84"/>
      <c r="P49" s="84"/>
      <c r="Q49" s="86">
        <f t="shared" si="0"/>
        <v>0</v>
      </c>
      <c r="R49" s="105">
        <f>IF(Q49&gt;1%,(R48-(R48*Q49)),Q49)</f>
        <v>0</v>
      </c>
      <c r="S49" s="291"/>
      <c r="T49" s="264"/>
      <c r="U49" s="287"/>
      <c r="W49" s="98"/>
    </row>
    <row r="50" spans="1:23" ht="15" x14ac:dyDescent="0.2">
      <c r="A50" s="73"/>
      <c r="B50" s="106"/>
      <c r="C50" s="106"/>
      <c r="D50" s="106"/>
      <c r="E50" s="106"/>
      <c r="F50" s="113"/>
      <c r="G50" s="106"/>
      <c r="J50" s="66"/>
      <c r="K50" s="66"/>
      <c r="L50" s="66"/>
      <c r="M50" s="66"/>
      <c r="N50" s="66"/>
      <c r="O50" s="66"/>
      <c r="P50" s="66"/>
      <c r="Q50" s="66"/>
      <c r="R50" s="66"/>
      <c r="S50" s="66"/>
      <c r="T50" s="66"/>
      <c r="U50" s="66"/>
    </row>
    <row r="51" spans="1:23" ht="4.5" customHeight="1" x14ac:dyDescent="0.2">
      <c r="A51" s="73"/>
      <c r="B51" s="74"/>
      <c r="C51" s="74"/>
      <c r="D51" s="66"/>
      <c r="E51" s="66"/>
      <c r="F51" s="114"/>
      <c r="G51" s="106"/>
      <c r="H51" s="74"/>
      <c r="I51" s="74"/>
      <c r="J51" s="74"/>
      <c r="K51" s="74"/>
      <c r="L51" s="74"/>
      <c r="M51" s="66"/>
      <c r="N51" s="66"/>
      <c r="O51" s="66"/>
      <c r="P51" s="66"/>
      <c r="Q51" s="66"/>
      <c r="R51" s="66"/>
      <c r="S51" s="66"/>
      <c r="T51" s="66"/>
      <c r="U51" s="66"/>
    </row>
    <row r="52" spans="1:23" ht="6.75" customHeight="1" x14ac:dyDescent="0.2">
      <c r="A52" s="73"/>
      <c r="B52" s="106"/>
      <c r="C52" s="106"/>
      <c r="D52" s="106"/>
      <c r="E52" s="106"/>
      <c r="F52" s="113"/>
      <c r="G52" s="106"/>
      <c r="J52" s="66"/>
      <c r="K52" s="66"/>
      <c r="L52" s="66"/>
      <c r="M52" s="66"/>
      <c r="N52" s="66"/>
      <c r="O52" s="66"/>
      <c r="P52" s="66"/>
      <c r="Q52" s="66"/>
      <c r="R52" s="66"/>
      <c r="S52" s="66"/>
      <c r="T52" s="66"/>
      <c r="U52" s="66"/>
    </row>
    <row r="53" spans="1:23" ht="16.5" customHeight="1" x14ac:dyDescent="0.2">
      <c r="A53" s="73"/>
      <c r="B53" s="242" t="s">
        <v>175</v>
      </c>
      <c r="C53" s="242"/>
      <c r="D53" s="242"/>
      <c r="E53" s="242"/>
      <c r="F53" s="242"/>
      <c r="G53" s="242"/>
      <c r="H53" s="242"/>
      <c r="I53" s="242"/>
      <c r="J53" s="242"/>
      <c r="K53" s="242"/>
      <c r="L53" s="242"/>
      <c r="M53" s="242"/>
      <c r="N53" s="242"/>
      <c r="O53" s="242"/>
      <c r="P53" s="242"/>
      <c r="Q53" s="242"/>
      <c r="R53" s="242"/>
      <c r="S53" s="242"/>
      <c r="T53" s="242"/>
      <c r="U53" s="242"/>
      <c r="V53" s="242"/>
      <c r="W53" s="242"/>
    </row>
    <row r="54" spans="1:23" ht="15" x14ac:dyDescent="0.2">
      <c r="A54" s="73"/>
      <c r="B54" s="69"/>
      <c r="C54" s="69"/>
      <c r="D54" s="71"/>
      <c r="E54" s="71"/>
      <c r="F54" s="71"/>
      <c r="H54" s="74"/>
      <c r="I54" s="74"/>
      <c r="J54" s="74"/>
      <c r="K54" s="74"/>
      <c r="L54" s="74"/>
    </row>
    <row r="55" spans="1:23" ht="15" customHeight="1" x14ac:dyDescent="0.2">
      <c r="A55" s="73"/>
      <c r="B55" s="243" t="s">
        <v>172</v>
      </c>
      <c r="C55" s="244"/>
      <c r="D55" s="245">
        <v>45839</v>
      </c>
      <c r="E55" s="246"/>
      <c r="F55" s="114" t="s">
        <v>171</v>
      </c>
      <c r="G55" s="247" t="s">
        <v>208</v>
      </c>
      <c r="H55" s="248"/>
      <c r="I55" s="301" t="s">
        <v>174</v>
      </c>
      <c r="J55" s="243"/>
      <c r="K55" s="243"/>
      <c r="L55" s="243"/>
      <c r="M55" s="244"/>
      <c r="N55" s="246" t="s">
        <v>308</v>
      </c>
      <c r="O55" s="246"/>
      <c r="P55" s="246"/>
      <c r="Q55" s="246"/>
      <c r="R55" s="246"/>
      <c r="T55" s="66"/>
      <c r="U55" s="66"/>
    </row>
    <row r="56" spans="1:23" ht="15" x14ac:dyDescent="0.2">
      <c r="A56" s="73"/>
      <c r="B56" s="69"/>
      <c r="C56" s="69"/>
      <c r="D56" s="71"/>
      <c r="E56" s="71"/>
      <c r="F56" s="71"/>
      <c r="H56" s="302"/>
      <c r="I56" s="302"/>
      <c r="J56" s="302"/>
      <c r="K56" s="302"/>
      <c r="L56" s="302"/>
    </row>
    <row r="57" spans="1:23" s="76" customFormat="1" ht="28.5" customHeight="1" x14ac:dyDescent="0.25">
      <c r="B57" s="258" t="s">
        <v>169</v>
      </c>
      <c r="C57" s="258" t="s">
        <v>168</v>
      </c>
      <c r="D57" s="258" t="s">
        <v>167</v>
      </c>
      <c r="E57" s="258"/>
      <c r="F57" s="259" t="s">
        <v>166</v>
      </c>
      <c r="G57" s="258" t="s">
        <v>165</v>
      </c>
      <c r="H57" s="251" t="s">
        <v>164</v>
      </c>
      <c r="I57" s="252"/>
      <c r="J57" s="252"/>
      <c r="K57" s="252"/>
      <c r="L57" s="252"/>
      <c r="M57" s="252"/>
      <c r="N57" s="252"/>
      <c r="O57" s="252"/>
      <c r="P57" s="253"/>
      <c r="Q57" s="249" t="s">
        <v>163</v>
      </c>
      <c r="R57" s="249"/>
      <c r="S57" s="249"/>
      <c r="T57" s="249"/>
      <c r="U57" s="250" t="s">
        <v>162</v>
      </c>
      <c r="V57" s="303" t="s">
        <v>161</v>
      </c>
      <c r="W57" s="107"/>
    </row>
    <row r="58" spans="1:23" s="76" customFormat="1" ht="21.75" customHeight="1" x14ac:dyDescent="0.25">
      <c r="B58" s="258"/>
      <c r="C58" s="258"/>
      <c r="D58" s="258"/>
      <c r="E58" s="258"/>
      <c r="F58" s="260"/>
      <c r="G58" s="258"/>
      <c r="H58" s="251" t="s">
        <v>159</v>
      </c>
      <c r="I58" s="252"/>
      <c r="J58" s="252"/>
      <c r="K58" s="253"/>
      <c r="L58" s="251" t="s">
        <v>158</v>
      </c>
      <c r="M58" s="252"/>
      <c r="N58" s="252"/>
      <c r="O58" s="252"/>
      <c r="P58" s="253"/>
      <c r="Q58" s="254" t="s">
        <v>157</v>
      </c>
      <c r="R58" s="254" t="s">
        <v>156</v>
      </c>
      <c r="S58" s="254" t="s">
        <v>155</v>
      </c>
      <c r="T58" s="256" t="s">
        <v>154</v>
      </c>
      <c r="U58" s="250" t="s">
        <v>153</v>
      </c>
      <c r="V58" s="303"/>
      <c r="W58" s="107"/>
    </row>
    <row r="59" spans="1:23" s="76" customFormat="1" ht="63.75" x14ac:dyDescent="0.25">
      <c r="B59" s="258"/>
      <c r="C59" s="258"/>
      <c r="D59" s="77" t="s">
        <v>152</v>
      </c>
      <c r="E59" s="77" t="s">
        <v>22</v>
      </c>
      <c r="F59" s="261"/>
      <c r="G59" s="258"/>
      <c r="H59" s="77" t="s">
        <v>151</v>
      </c>
      <c r="I59" s="77" t="s">
        <v>149</v>
      </c>
      <c r="J59" s="77" t="s">
        <v>150</v>
      </c>
      <c r="K59" s="77" t="s">
        <v>149</v>
      </c>
      <c r="L59" s="77" t="s">
        <v>148</v>
      </c>
      <c r="M59" s="47" t="s">
        <v>30</v>
      </c>
      <c r="N59" s="47" t="s">
        <v>147</v>
      </c>
      <c r="O59" s="47" t="s">
        <v>146</v>
      </c>
      <c r="P59" s="77" t="s">
        <v>145</v>
      </c>
      <c r="Q59" s="255"/>
      <c r="R59" s="255"/>
      <c r="S59" s="255"/>
      <c r="T59" s="257"/>
      <c r="U59" s="250"/>
      <c r="V59" s="303"/>
      <c r="W59" s="107"/>
    </row>
    <row r="60" spans="1:23" s="78" customFormat="1" ht="125.25" customHeight="1" x14ac:dyDescent="0.2">
      <c r="B60" s="274" t="s">
        <v>211</v>
      </c>
      <c r="C60" s="274" t="s">
        <v>253</v>
      </c>
      <c r="D60" s="277" t="s">
        <v>66</v>
      </c>
      <c r="E60" s="280">
        <f>VLOOKUP(D60,[2]Criterios!$A$20:$B$24,2,FALSE)</f>
        <v>0.8</v>
      </c>
      <c r="F60" s="283" t="s">
        <v>275</v>
      </c>
      <c r="G60" s="119" t="s">
        <v>258</v>
      </c>
      <c r="H60" s="80" t="s">
        <v>196</v>
      </c>
      <c r="I60" s="81">
        <f>VLOOKUP(H60,[2]Criterios!$B$3:$C$6,2,FALSE)</f>
        <v>0.25</v>
      </c>
      <c r="J60" s="80" t="s">
        <v>101</v>
      </c>
      <c r="K60" s="81">
        <f>VLOOKUP(J60,[2]Criterios!$B$7:$C$9,2,FALSE)</f>
        <v>0.15</v>
      </c>
      <c r="L60" s="80" t="s">
        <v>189</v>
      </c>
      <c r="M60" s="80" t="s">
        <v>188</v>
      </c>
      <c r="N60" s="80" t="s">
        <v>183</v>
      </c>
      <c r="O60" s="80" t="s">
        <v>185</v>
      </c>
      <c r="P60" s="80" t="s">
        <v>180</v>
      </c>
      <c r="Q60" s="82">
        <f t="shared" ref="Q60:Q95" si="1">+I60+K60</f>
        <v>0.4</v>
      </c>
      <c r="R60" s="82">
        <f>(E60-(E60*Q60))</f>
        <v>0.48</v>
      </c>
      <c r="S60" s="284">
        <f>IF(R61&gt;1%,R61,R60)</f>
        <v>0.28799999999999998</v>
      </c>
      <c r="T60" s="262">
        <f>IF(S64&gt;1%,S64,(IF(S62&gt;1%,S62,S60)))</f>
        <v>0.17279999999999998</v>
      </c>
      <c r="U60" s="265" t="str">
        <f>IF(T60&lt;=20%,[2]Criterios!$A$20,IF(T60&lt;=40%,[2]Criterios!$A$21,IF(T60&lt;=60%,[2]Criterios!$A$22,IF(T60&lt;=80,[2]Criterios!$A$23,[2]Criterios!$A$24))))</f>
        <v>Muy baja</v>
      </c>
      <c r="V60" s="137" t="s">
        <v>309</v>
      </c>
    </row>
    <row r="61" spans="1:23" s="78" customFormat="1" ht="110.25" customHeight="1" x14ac:dyDescent="0.2">
      <c r="B61" s="275"/>
      <c r="C61" s="275"/>
      <c r="D61" s="278"/>
      <c r="E61" s="281"/>
      <c r="F61" s="268"/>
      <c r="G61" s="120" t="s">
        <v>269</v>
      </c>
      <c r="H61" s="84" t="s">
        <v>196</v>
      </c>
      <c r="I61" s="85">
        <f>VLOOKUP(H61,[2]Criterios!$B$3:$C$6,2,FALSE)</f>
        <v>0.25</v>
      </c>
      <c r="J61" s="84" t="s">
        <v>101</v>
      </c>
      <c r="K61" s="85">
        <f>VLOOKUP(J61,[2]Criterios!$B$7:$C$9,2,FALSE)</f>
        <v>0.15</v>
      </c>
      <c r="L61" s="84" t="s">
        <v>189</v>
      </c>
      <c r="M61" s="84" t="s">
        <v>188</v>
      </c>
      <c r="N61" s="84" t="s">
        <v>183</v>
      </c>
      <c r="O61" s="84" t="s">
        <v>185</v>
      </c>
      <c r="P61" s="84" t="s">
        <v>180</v>
      </c>
      <c r="Q61" s="86">
        <f t="shared" si="1"/>
        <v>0.4</v>
      </c>
      <c r="R61" s="86">
        <f>(R60-(R60*Q61))</f>
        <v>0.28799999999999998</v>
      </c>
      <c r="S61" s="269"/>
      <c r="T61" s="263"/>
      <c r="U61" s="266"/>
      <c r="V61" s="137" t="s">
        <v>309</v>
      </c>
    </row>
    <row r="62" spans="1:23" s="78" customFormat="1" ht="97.5" customHeight="1" x14ac:dyDescent="0.2">
      <c r="B62" s="275"/>
      <c r="C62" s="275"/>
      <c r="D62" s="278"/>
      <c r="E62" s="281"/>
      <c r="F62" s="268" t="s">
        <v>276</v>
      </c>
      <c r="G62" s="120" t="s">
        <v>268</v>
      </c>
      <c r="H62" s="84" t="s">
        <v>196</v>
      </c>
      <c r="I62" s="85">
        <f>VLOOKUP(H62,[2]Criterios!$B$3:$C$6,2,FALSE)</f>
        <v>0.25</v>
      </c>
      <c r="J62" s="84" t="s">
        <v>101</v>
      </c>
      <c r="K62" s="85">
        <f>VLOOKUP(J62,[2]Criterios!$B$7:$C$9,2,FALSE)</f>
        <v>0.15</v>
      </c>
      <c r="L62" s="84" t="s">
        <v>189</v>
      </c>
      <c r="M62" s="84" t="s">
        <v>188</v>
      </c>
      <c r="N62" s="84" t="s">
        <v>183</v>
      </c>
      <c r="O62" s="84" t="s">
        <v>185</v>
      </c>
      <c r="P62" s="84" t="s">
        <v>180</v>
      </c>
      <c r="Q62" s="86">
        <f t="shared" si="1"/>
        <v>0.4</v>
      </c>
      <c r="R62" s="86">
        <f>IF(Q62&gt;1%,(R61-(R61*Q62)),Q62)</f>
        <v>0.17279999999999998</v>
      </c>
      <c r="S62" s="269">
        <f>IF(R63&gt;1%,R63,R62)</f>
        <v>0.17279999999999998</v>
      </c>
      <c r="T62" s="263"/>
      <c r="U62" s="266"/>
      <c r="V62" s="137" t="s">
        <v>309</v>
      </c>
    </row>
    <row r="63" spans="1:23" s="78" customFormat="1" ht="14.25" x14ac:dyDescent="0.2">
      <c r="B63" s="275"/>
      <c r="C63" s="275"/>
      <c r="D63" s="278"/>
      <c r="E63" s="281"/>
      <c r="F63" s="268"/>
      <c r="G63" s="120" t="s">
        <v>140</v>
      </c>
      <c r="H63" s="135" t="s">
        <v>191</v>
      </c>
      <c r="I63" s="136">
        <f>VLOOKUP(H63,[3]Criterios!$B$3:$C$6,2,FALSE)</f>
        <v>0</v>
      </c>
      <c r="J63" s="135" t="s">
        <v>191</v>
      </c>
      <c r="K63" s="136">
        <f>VLOOKUP(J63,[3]Criterios!$B$7:$C$9,2,FALSE)</f>
        <v>0</v>
      </c>
      <c r="L63" s="135"/>
      <c r="M63" s="135"/>
      <c r="N63" s="135"/>
      <c r="O63" s="135"/>
      <c r="P63" s="135"/>
      <c r="Q63" s="134">
        <f t="shared" si="1"/>
        <v>0</v>
      </c>
      <c r="R63" s="86">
        <f>(R62-(R62*Q63))</f>
        <v>0.17279999999999998</v>
      </c>
      <c r="S63" s="269"/>
      <c r="T63" s="263"/>
      <c r="U63" s="266"/>
      <c r="V63" s="108"/>
    </row>
    <row r="64" spans="1:23" s="78" customFormat="1" ht="14.25" x14ac:dyDescent="0.2">
      <c r="B64" s="275"/>
      <c r="C64" s="275"/>
      <c r="D64" s="278"/>
      <c r="E64" s="281"/>
      <c r="F64" s="270" t="s">
        <v>142</v>
      </c>
      <c r="G64" s="121" t="s">
        <v>141</v>
      </c>
      <c r="H64" s="135" t="s">
        <v>191</v>
      </c>
      <c r="I64" s="138">
        <f>VLOOKUP(H64,[3]Criterios!$B$3:$C$6,2,FALSE)</f>
        <v>0</v>
      </c>
      <c r="J64" s="135" t="s">
        <v>191</v>
      </c>
      <c r="K64" s="138">
        <f>VLOOKUP(J64,[3]Criterios!$B$7:$C$9,2,FALSE)</f>
        <v>0</v>
      </c>
      <c r="L64" s="139"/>
      <c r="M64" s="139"/>
      <c r="N64" s="139"/>
      <c r="O64" s="139"/>
      <c r="P64" s="139"/>
      <c r="Q64" s="134">
        <f t="shared" si="1"/>
        <v>0</v>
      </c>
      <c r="R64" s="90">
        <f>IF(Q64&gt;1%,(R63-(R63*Q64)),Q64)</f>
        <v>0</v>
      </c>
      <c r="S64" s="272">
        <f>IF(R65&gt;1%,R65,R64)</f>
        <v>0</v>
      </c>
      <c r="T64" s="263"/>
      <c r="U64" s="266"/>
      <c r="V64" s="108"/>
    </row>
    <row r="65" spans="1:22" s="78" customFormat="1" ht="14.25" x14ac:dyDescent="0.2">
      <c r="B65" s="276"/>
      <c r="C65" s="276"/>
      <c r="D65" s="279"/>
      <c r="E65" s="282"/>
      <c r="F65" s="271"/>
      <c r="G65" s="122" t="s">
        <v>140</v>
      </c>
      <c r="H65" s="140" t="s">
        <v>191</v>
      </c>
      <c r="I65" s="141">
        <f>VLOOKUP(H65,[3]Criterios!$B$3:$C$6,2,FALSE)</f>
        <v>0</v>
      </c>
      <c r="J65" s="140" t="s">
        <v>191</v>
      </c>
      <c r="K65" s="141">
        <f>VLOOKUP(J65,[3]Criterios!$B$7:$C$9,2,FALSE)</f>
        <v>0</v>
      </c>
      <c r="L65" s="140"/>
      <c r="M65" s="140"/>
      <c r="N65" s="140"/>
      <c r="O65" s="140"/>
      <c r="P65" s="140"/>
      <c r="Q65" s="134">
        <f t="shared" si="1"/>
        <v>0</v>
      </c>
      <c r="R65" s="94">
        <f>IF(Q65&gt;1%,(R64-(R64*Q65)),Q65)</f>
        <v>0</v>
      </c>
      <c r="S65" s="273"/>
      <c r="T65" s="264"/>
      <c r="U65" s="267"/>
      <c r="V65" s="108"/>
    </row>
    <row r="66" spans="1:22" s="78" customFormat="1" ht="122.25" customHeight="1" x14ac:dyDescent="0.2">
      <c r="B66" s="274" t="s">
        <v>219</v>
      </c>
      <c r="C66" s="274" t="s">
        <v>220</v>
      </c>
      <c r="D66" s="277" t="s">
        <v>66</v>
      </c>
      <c r="E66" s="280">
        <f>VLOOKUP(D66,[2]Criterios!$A$20:$B$24,2,FALSE)</f>
        <v>0.8</v>
      </c>
      <c r="F66" s="283" t="s">
        <v>282</v>
      </c>
      <c r="G66" s="119" t="s">
        <v>261</v>
      </c>
      <c r="H66" s="80" t="s">
        <v>196</v>
      </c>
      <c r="I66" s="81">
        <f>VLOOKUP(H66,[2]Criterios!$B$3:$C$6,2,FALSE)</f>
        <v>0.25</v>
      </c>
      <c r="J66" s="80" t="s">
        <v>101</v>
      </c>
      <c r="K66" s="81">
        <f>VLOOKUP(J66,[2]Criterios!$B$7:$C$9,2,FALSE)</f>
        <v>0.15</v>
      </c>
      <c r="L66" s="80" t="s">
        <v>189</v>
      </c>
      <c r="M66" s="80" t="s">
        <v>188</v>
      </c>
      <c r="N66" s="80" t="s">
        <v>183</v>
      </c>
      <c r="O66" s="80" t="s">
        <v>185</v>
      </c>
      <c r="P66" s="80" t="s">
        <v>180</v>
      </c>
      <c r="Q66" s="82">
        <f t="shared" si="1"/>
        <v>0.4</v>
      </c>
      <c r="R66" s="82">
        <f>(E66-(E66*Q66))</f>
        <v>0.48</v>
      </c>
      <c r="S66" s="284">
        <f>IF(R67&gt;1%,R67,R66)</f>
        <v>0.28799999999999998</v>
      </c>
      <c r="T66" s="262">
        <f>IF(S70&gt;1%,S70,(IF(S68&gt;1%,S68,S66)))</f>
        <v>0.17279999999999998</v>
      </c>
      <c r="U66" s="265" t="str">
        <f>IF(T66&lt;=20%,[2]Criterios!$A$20,IF(T66&lt;=40%,[2]Criterios!$A$21,IF(T66&lt;=60%,[2]Criterios!$A$22,IF(T66&lt;=80,[2]Criterios!$A$23,[2]Criterios!$A$24))))</f>
        <v>Muy baja</v>
      </c>
      <c r="V66" s="137" t="s">
        <v>309</v>
      </c>
    </row>
    <row r="67" spans="1:22" s="73" customFormat="1" ht="113.25" customHeight="1" x14ac:dyDescent="0.2">
      <c r="B67" s="275"/>
      <c r="C67" s="275"/>
      <c r="D67" s="278"/>
      <c r="E67" s="281"/>
      <c r="F67" s="268"/>
      <c r="G67" s="120" t="s">
        <v>262</v>
      </c>
      <c r="H67" s="84" t="s">
        <v>196</v>
      </c>
      <c r="I67" s="85">
        <f>VLOOKUP(H67,[2]Criterios!$B$3:$C$6,2,FALSE)</f>
        <v>0.25</v>
      </c>
      <c r="J67" s="84" t="s">
        <v>101</v>
      </c>
      <c r="K67" s="85">
        <f>VLOOKUP(J67,[2]Criterios!$B$7:$C$9,2,FALSE)</f>
        <v>0.15</v>
      </c>
      <c r="L67" s="84" t="s">
        <v>189</v>
      </c>
      <c r="M67" s="84" t="s">
        <v>188</v>
      </c>
      <c r="N67" s="84" t="s">
        <v>183</v>
      </c>
      <c r="O67" s="84" t="s">
        <v>185</v>
      </c>
      <c r="P67" s="84" t="s">
        <v>180</v>
      </c>
      <c r="Q67" s="86">
        <f t="shared" si="1"/>
        <v>0.4</v>
      </c>
      <c r="R67" s="86">
        <f>(R66-(R66*Q67))</f>
        <v>0.28799999999999998</v>
      </c>
      <c r="S67" s="269"/>
      <c r="T67" s="263"/>
      <c r="U67" s="266"/>
      <c r="V67" s="137" t="s">
        <v>309</v>
      </c>
    </row>
    <row r="68" spans="1:22" s="73" customFormat="1" ht="138" customHeight="1" x14ac:dyDescent="0.2">
      <c r="B68" s="275"/>
      <c r="C68" s="275"/>
      <c r="D68" s="278"/>
      <c r="E68" s="281"/>
      <c r="F68" s="268" t="s">
        <v>284</v>
      </c>
      <c r="G68" s="120" t="s">
        <v>272</v>
      </c>
      <c r="H68" s="84" t="s">
        <v>196</v>
      </c>
      <c r="I68" s="85">
        <f>VLOOKUP(H68,[2]Criterios!$B$3:$C$6,2,FALSE)</f>
        <v>0.25</v>
      </c>
      <c r="J68" s="84" t="s">
        <v>101</v>
      </c>
      <c r="K68" s="85">
        <f>VLOOKUP(J68,[2]Criterios!$B$7:$C$9,2,FALSE)</f>
        <v>0.15</v>
      </c>
      <c r="L68" s="84" t="s">
        <v>189</v>
      </c>
      <c r="M68" s="84" t="s">
        <v>188</v>
      </c>
      <c r="N68" s="84" t="s">
        <v>183</v>
      </c>
      <c r="O68" s="84" t="s">
        <v>185</v>
      </c>
      <c r="P68" s="84" t="s">
        <v>180</v>
      </c>
      <c r="Q68" s="86">
        <f t="shared" si="1"/>
        <v>0.4</v>
      </c>
      <c r="R68" s="86">
        <f>IF(Q68&gt;1%,(R67-(R67*Q68)),Q68)</f>
        <v>0.17279999999999998</v>
      </c>
      <c r="S68" s="269">
        <f>IF(R69&gt;1%,R69,R68)</f>
        <v>0.17279999999999998</v>
      </c>
      <c r="T68" s="263"/>
      <c r="U68" s="266"/>
      <c r="V68" s="137" t="s">
        <v>309</v>
      </c>
    </row>
    <row r="69" spans="1:22" s="73" customFormat="1" ht="15" x14ac:dyDescent="0.2">
      <c r="B69" s="275"/>
      <c r="C69" s="275"/>
      <c r="D69" s="278"/>
      <c r="E69" s="281"/>
      <c r="F69" s="268"/>
      <c r="G69" s="120" t="s">
        <v>140</v>
      </c>
      <c r="H69" s="84" t="s">
        <v>191</v>
      </c>
      <c r="I69" s="136">
        <f>VLOOKUP(H69,[3]Criterios!$B$3:$C$6,2,FALSE)</f>
        <v>0</v>
      </c>
      <c r="J69" s="84" t="s">
        <v>191</v>
      </c>
      <c r="K69" s="136">
        <f>VLOOKUP(J69,[3]Criterios!$B$7:$C$9,2,FALSE)</f>
        <v>0</v>
      </c>
      <c r="L69" s="84"/>
      <c r="M69" s="84"/>
      <c r="N69" s="84"/>
      <c r="O69" s="84"/>
      <c r="P69" s="84"/>
      <c r="Q69" s="86">
        <f t="shared" si="1"/>
        <v>0</v>
      </c>
      <c r="R69" s="86">
        <f>(R68-(R68*Q69))</f>
        <v>0.17279999999999998</v>
      </c>
      <c r="S69" s="269"/>
      <c r="T69" s="263"/>
      <c r="U69" s="266"/>
      <c r="V69" s="109"/>
    </row>
    <row r="70" spans="1:22" s="73" customFormat="1" ht="15" x14ac:dyDescent="0.2">
      <c r="B70" s="275"/>
      <c r="C70" s="275"/>
      <c r="D70" s="278"/>
      <c r="E70" s="281"/>
      <c r="F70" s="270" t="s">
        <v>142</v>
      </c>
      <c r="G70" s="121" t="s">
        <v>141</v>
      </c>
      <c r="H70" s="84" t="s">
        <v>191</v>
      </c>
      <c r="I70" s="138">
        <f>VLOOKUP(H70,[3]Criterios!$B$3:$C$6,2,FALSE)</f>
        <v>0</v>
      </c>
      <c r="J70" s="84" t="s">
        <v>191</v>
      </c>
      <c r="K70" s="138">
        <f>VLOOKUP(J70,[3]Criterios!$B$7:$C$9,2,FALSE)</f>
        <v>0</v>
      </c>
      <c r="L70" s="89"/>
      <c r="M70" s="89"/>
      <c r="N70" s="89"/>
      <c r="O70" s="89"/>
      <c r="P70" s="89"/>
      <c r="Q70" s="90">
        <f t="shared" si="1"/>
        <v>0</v>
      </c>
      <c r="R70" s="90">
        <f>IF(Q70&gt;1%,(R69-(R69*Q70)),Q70)</f>
        <v>0</v>
      </c>
      <c r="S70" s="272">
        <f>IF(R71&gt;1%,R71,R70)</f>
        <v>0</v>
      </c>
      <c r="T70" s="263"/>
      <c r="U70" s="266"/>
      <c r="V70" s="109"/>
    </row>
    <row r="71" spans="1:22" s="73" customFormat="1" ht="15" x14ac:dyDescent="0.2">
      <c r="B71" s="276"/>
      <c r="C71" s="276"/>
      <c r="D71" s="279"/>
      <c r="E71" s="282"/>
      <c r="F71" s="271"/>
      <c r="G71" s="122" t="s">
        <v>140</v>
      </c>
      <c r="H71" s="84" t="s">
        <v>191</v>
      </c>
      <c r="I71" s="141">
        <f>VLOOKUP(H71,[3]Criterios!$B$3:$C$6,2,FALSE)</f>
        <v>0</v>
      </c>
      <c r="J71" s="84" t="s">
        <v>191</v>
      </c>
      <c r="K71" s="141">
        <f>VLOOKUP(J71,[3]Criterios!$B$7:$C$9,2,FALSE)</f>
        <v>0</v>
      </c>
      <c r="L71" s="93"/>
      <c r="M71" s="93"/>
      <c r="N71" s="93"/>
      <c r="O71" s="93"/>
      <c r="P71" s="93"/>
      <c r="Q71" s="94">
        <f t="shared" si="1"/>
        <v>0</v>
      </c>
      <c r="R71" s="94">
        <f>IF(Q71&gt;1%,(R70-(R70*Q71)),Q71)</f>
        <v>0</v>
      </c>
      <c r="S71" s="273"/>
      <c r="T71" s="264"/>
      <c r="U71" s="267"/>
      <c r="V71" s="109"/>
    </row>
    <row r="72" spans="1:22" s="76" customFormat="1" ht="102" customHeight="1" x14ac:dyDescent="0.2">
      <c r="B72" s="274" t="s">
        <v>227</v>
      </c>
      <c r="C72" s="274" t="s">
        <v>228</v>
      </c>
      <c r="D72" s="277" t="s">
        <v>67</v>
      </c>
      <c r="E72" s="280">
        <f>VLOOKUP(D72,[2]Criterios!$A$20:$B$24,2,FALSE)</f>
        <v>0.6</v>
      </c>
      <c r="F72" s="283" t="s">
        <v>286</v>
      </c>
      <c r="G72" s="119" t="s">
        <v>263</v>
      </c>
      <c r="H72" s="80" t="s">
        <v>196</v>
      </c>
      <c r="I72" s="81">
        <f>VLOOKUP(H72,[2]Criterios!$B$3:$C$6,2,FALSE)</f>
        <v>0.25</v>
      </c>
      <c r="J72" s="80" t="s">
        <v>101</v>
      </c>
      <c r="K72" s="81">
        <f>VLOOKUP(J72,[2]Criterios!$B$7:$C$9,2,FALSE)</f>
        <v>0.15</v>
      </c>
      <c r="L72" s="80" t="s">
        <v>189</v>
      </c>
      <c r="M72" s="80" t="s">
        <v>188</v>
      </c>
      <c r="N72" s="80" t="s">
        <v>183</v>
      </c>
      <c r="O72" s="80" t="s">
        <v>185</v>
      </c>
      <c r="P72" s="80" t="s">
        <v>180</v>
      </c>
      <c r="Q72" s="82">
        <f t="shared" si="1"/>
        <v>0.4</v>
      </c>
      <c r="R72" s="82">
        <f>(E72-(E72*Q72))</f>
        <v>0.36</v>
      </c>
      <c r="S72" s="284">
        <f>IF(R73&gt;1%,R73,R72)</f>
        <v>0.36</v>
      </c>
      <c r="T72" s="262">
        <f>IF(S76&gt;1%,S76,(IF(S74&gt;1%,S74,S72)))</f>
        <v>0.12959999999999999</v>
      </c>
      <c r="U72" s="265" t="str">
        <f>IF(T72&lt;=20%,[2]Criterios!$A$20,IF(T72&lt;=40%,[2]Criterios!$A$21,IF(T72&lt;=60%,[2]Criterios!$A$22,IF(T72&lt;=80,[2]Criterios!$A$23,[2]Criterios!$A$24))))</f>
        <v>Muy baja</v>
      </c>
      <c r="V72" s="137" t="s">
        <v>309</v>
      </c>
    </row>
    <row r="73" spans="1:22" s="76" customFormat="1" ht="15" x14ac:dyDescent="0.2">
      <c r="B73" s="275"/>
      <c r="C73" s="275"/>
      <c r="D73" s="278"/>
      <c r="E73" s="281"/>
      <c r="F73" s="268"/>
      <c r="G73" s="120" t="s">
        <v>140</v>
      </c>
      <c r="H73" s="84" t="s">
        <v>191</v>
      </c>
      <c r="I73" s="136">
        <f>VLOOKUP(H73,[3]Criterios!$B$3:$C$6,2,FALSE)</f>
        <v>0</v>
      </c>
      <c r="J73" s="84" t="s">
        <v>191</v>
      </c>
      <c r="K73" s="136">
        <f>VLOOKUP(J73,[3]Criterios!$B$7:$C$9,2,FALSE)</f>
        <v>0</v>
      </c>
      <c r="L73" s="84"/>
      <c r="M73" s="84"/>
      <c r="N73" s="84"/>
      <c r="O73" s="84"/>
      <c r="P73" s="84"/>
      <c r="Q73" s="86">
        <f t="shared" si="1"/>
        <v>0</v>
      </c>
      <c r="R73" s="86">
        <f>(R72-(R72*Q73))</f>
        <v>0.36</v>
      </c>
      <c r="S73" s="269"/>
      <c r="T73" s="263"/>
      <c r="U73" s="266"/>
      <c r="V73" s="110"/>
    </row>
    <row r="74" spans="1:22" s="76" customFormat="1" ht="134.25" customHeight="1" x14ac:dyDescent="0.2">
      <c r="B74" s="275"/>
      <c r="C74" s="275"/>
      <c r="D74" s="278"/>
      <c r="E74" s="281"/>
      <c r="F74" s="268" t="s">
        <v>284</v>
      </c>
      <c r="G74" s="120" t="s">
        <v>273</v>
      </c>
      <c r="H74" s="84" t="s">
        <v>196</v>
      </c>
      <c r="I74" s="85">
        <f>VLOOKUP(H74,[2]Criterios!$B$3:$C$6,2,FALSE)</f>
        <v>0.25</v>
      </c>
      <c r="J74" s="84" t="s">
        <v>101</v>
      </c>
      <c r="K74" s="85">
        <f>VLOOKUP(J74,[2]Criterios!$B$7:$C$9,2,FALSE)</f>
        <v>0.15</v>
      </c>
      <c r="L74" s="84" t="s">
        <v>189</v>
      </c>
      <c r="M74" s="84" t="s">
        <v>188</v>
      </c>
      <c r="N74" s="84" t="s">
        <v>183</v>
      </c>
      <c r="O74" s="84" t="s">
        <v>185</v>
      </c>
      <c r="P74" s="84" t="s">
        <v>180</v>
      </c>
      <c r="Q74" s="86">
        <f t="shared" si="1"/>
        <v>0.4</v>
      </c>
      <c r="R74" s="86">
        <f>IF(Q74&gt;1%,(R73-(R73*Q74)),Q74)</f>
        <v>0.216</v>
      </c>
      <c r="S74" s="269">
        <f>IF(R75&gt;1%,R75,R74)</f>
        <v>0.12959999999999999</v>
      </c>
      <c r="T74" s="263"/>
      <c r="U74" s="266"/>
      <c r="V74" s="137" t="s">
        <v>309</v>
      </c>
    </row>
    <row r="75" spans="1:22" s="76" customFormat="1" ht="123" customHeight="1" x14ac:dyDescent="0.2">
      <c r="B75" s="275"/>
      <c r="C75" s="275"/>
      <c r="D75" s="278"/>
      <c r="E75" s="281"/>
      <c r="F75" s="268"/>
      <c r="G75" s="120" t="s">
        <v>274</v>
      </c>
      <c r="H75" s="84" t="s">
        <v>196</v>
      </c>
      <c r="I75" s="85">
        <f>VLOOKUP(H75,[2]Criterios!$B$3:$C$6,2,FALSE)</f>
        <v>0.25</v>
      </c>
      <c r="J75" s="84" t="s">
        <v>101</v>
      </c>
      <c r="K75" s="85">
        <f>VLOOKUP(J75,[2]Criterios!$B$7:$C$9,2,FALSE)</f>
        <v>0.15</v>
      </c>
      <c r="L75" s="84" t="s">
        <v>189</v>
      </c>
      <c r="M75" s="84" t="s">
        <v>188</v>
      </c>
      <c r="N75" s="84" t="s">
        <v>183</v>
      </c>
      <c r="O75" s="84" t="s">
        <v>185</v>
      </c>
      <c r="P75" s="84" t="s">
        <v>180</v>
      </c>
      <c r="Q75" s="86">
        <f t="shared" si="1"/>
        <v>0.4</v>
      </c>
      <c r="R75" s="86">
        <f>(R74-(R74*Q75))</f>
        <v>0.12959999999999999</v>
      </c>
      <c r="S75" s="269"/>
      <c r="T75" s="263"/>
      <c r="U75" s="266"/>
      <c r="V75" s="137" t="s">
        <v>309</v>
      </c>
    </row>
    <row r="76" spans="1:22" s="76" customFormat="1" ht="15" x14ac:dyDescent="0.2">
      <c r="B76" s="275"/>
      <c r="C76" s="275"/>
      <c r="D76" s="278"/>
      <c r="E76" s="281"/>
      <c r="F76" s="270" t="s">
        <v>142</v>
      </c>
      <c r="G76" s="121" t="s">
        <v>141</v>
      </c>
      <c r="H76" s="89" t="s">
        <v>191</v>
      </c>
      <c r="I76" s="136">
        <f>VLOOKUP(H76,[3]Criterios!$B$3:$C$6,2,FALSE)</f>
        <v>0</v>
      </c>
      <c r="J76" s="84" t="s">
        <v>191</v>
      </c>
      <c r="K76" s="136">
        <f>VLOOKUP(J76,[3]Criterios!$B$7:$C$9,2,FALSE)</f>
        <v>0</v>
      </c>
      <c r="L76" s="89"/>
      <c r="M76" s="89"/>
      <c r="N76" s="89"/>
      <c r="O76" s="89"/>
      <c r="P76" s="89"/>
      <c r="Q76" s="90">
        <f t="shared" si="1"/>
        <v>0</v>
      </c>
      <c r="R76" s="90">
        <f>IF(Q76&gt;1%,(R75-(R75*Q76)),Q76)</f>
        <v>0</v>
      </c>
      <c r="S76" s="272">
        <f>IF(R77&gt;1%,R77,R76)</f>
        <v>0</v>
      </c>
      <c r="T76" s="263"/>
      <c r="U76" s="266"/>
      <c r="V76" s="110"/>
    </row>
    <row r="77" spans="1:22" x14ac:dyDescent="0.2">
      <c r="B77" s="276"/>
      <c r="C77" s="276"/>
      <c r="D77" s="279"/>
      <c r="E77" s="282"/>
      <c r="F77" s="271"/>
      <c r="G77" s="122" t="s">
        <v>140</v>
      </c>
      <c r="H77" s="93" t="s">
        <v>191</v>
      </c>
      <c r="I77" s="141">
        <f>VLOOKUP(H77,[3]Criterios!$B$3:$C$6,2,FALSE)</f>
        <v>0</v>
      </c>
      <c r="J77" s="84" t="s">
        <v>191</v>
      </c>
      <c r="K77" s="141">
        <f>VLOOKUP(J77,[3]Criterios!$B$7:$C$9,2,FALSE)</f>
        <v>0</v>
      </c>
      <c r="L77" s="93"/>
      <c r="M77" s="93"/>
      <c r="N77" s="93"/>
      <c r="O77" s="93"/>
      <c r="P77" s="93"/>
      <c r="Q77" s="94">
        <f t="shared" si="1"/>
        <v>0</v>
      </c>
      <c r="R77" s="94">
        <f>IF(Q77&gt;1%,(R76-(R76*Q77)),Q77)</f>
        <v>0</v>
      </c>
      <c r="S77" s="273"/>
      <c r="T77" s="264"/>
      <c r="U77" s="267"/>
      <c r="V77" s="111"/>
    </row>
    <row r="78" spans="1:22" ht="112.5" customHeight="1" x14ac:dyDescent="0.2">
      <c r="A78" s="78"/>
      <c r="B78" s="274" t="s">
        <v>233</v>
      </c>
      <c r="C78" s="274" t="s">
        <v>234</v>
      </c>
      <c r="D78" s="277" t="s">
        <v>66</v>
      </c>
      <c r="E78" s="280">
        <f>VLOOKUP(D78,[2]Criterios!$A$20:$B$24,2,FALSE)</f>
        <v>0.8</v>
      </c>
      <c r="F78" s="283" t="s">
        <v>288</v>
      </c>
      <c r="G78" s="119" t="s">
        <v>265</v>
      </c>
      <c r="H78" s="80" t="s">
        <v>196</v>
      </c>
      <c r="I78" s="81">
        <f>VLOOKUP(H78,[2]Criterios!$B$3:$C$6,2,FALSE)</f>
        <v>0.25</v>
      </c>
      <c r="J78" s="80" t="s">
        <v>101</v>
      </c>
      <c r="K78" s="81">
        <f>VLOOKUP(J78,[2]Criterios!$B$7:$C$9,2,FALSE)</f>
        <v>0.15</v>
      </c>
      <c r="L78" s="80" t="s">
        <v>189</v>
      </c>
      <c r="M78" s="80" t="s">
        <v>188</v>
      </c>
      <c r="N78" s="80" t="s">
        <v>183</v>
      </c>
      <c r="O78" s="80" t="s">
        <v>185</v>
      </c>
      <c r="P78" s="80" t="s">
        <v>180</v>
      </c>
      <c r="Q78" s="82">
        <f t="shared" si="1"/>
        <v>0.4</v>
      </c>
      <c r="R78" s="82">
        <f>(E78-(E78*Q78))</f>
        <v>0.48</v>
      </c>
      <c r="S78" s="284">
        <f>IF(R79&gt;1%,R79,R78)</f>
        <v>0.48</v>
      </c>
      <c r="T78" s="262">
        <f>IF(S82&gt;1%,S82,(IF(S80&gt;1%,S80,S78)))</f>
        <v>0.28799999999999998</v>
      </c>
      <c r="U78" s="265" t="str">
        <f>IF(T78&lt;=20%,[2]Criterios!$A$20,IF(T78&lt;=40%,[2]Criterios!$A$21,IF(T78&lt;=60%,[2]Criterios!$A$22,IF(T78&lt;=80,[2]Criterios!$A$23,[2]Criterios!$A$24))))</f>
        <v>Baja</v>
      </c>
      <c r="V78" s="137" t="s">
        <v>309</v>
      </c>
    </row>
    <row r="79" spans="1:22" ht="14.25" x14ac:dyDescent="0.2">
      <c r="A79" s="78"/>
      <c r="B79" s="275"/>
      <c r="C79" s="275"/>
      <c r="D79" s="278"/>
      <c r="E79" s="281"/>
      <c r="F79" s="268"/>
      <c r="G79" s="120" t="s">
        <v>140</v>
      </c>
      <c r="H79" s="84" t="s">
        <v>191</v>
      </c>
      <c r="I79" s="136">
        <f>VLOOKUP(H79,[3]Criterios!$B$3:$C$6,2,FALSE)</f>
        <v>0</v>
      </c>
      <c r="J79" s="84" t="s">
        <v>191</v>
      </c>
      <c r="K79" s="136">
        <f>VLOOKUP(J79,[3]Criterios!$B$7:$C$9,2,FALSE)</f>
        <v>0</v>
      </c>
      <c r="L79" s="84"/>
      <c r="M79" s="84"/>
      <c r="N79" s="84"/>
      <c r="O79" s="84"/>
      <c r="P79" s="84"/>
      <c r="Q79" s="86">
        <f t="shared" si="1"/>
        <v>0</v>
      </c>
      <c r="R79" s="86">
        <f>(R78-(R78*Q79))</f>
        <v>0.48</v>
      </c>
      <c r="S79" s="269"/>
      <c r="T79" s="263"/>
      <c r="U79" s="266"/>
      <c r="V79" s="111"/>
    </row>
    <row r="80" spans="1:22" ht="126.75" customHeight="1" x14ac:dyDescent="0.2">
      <c r="A80" s="78"/>
      <c r="B80" s="275"/>
      <c r="C80" s="275"/>
      <c r="D80" s="278"/>
      <c r="E80" s="281"/>
      <c r="F80" s="268" t="s">
        <v>284</v>
      </c>
      <c r="G80" s="120" t="s">
        <v>289</v>
      </c>
      <c r="H80" s="84" t="s">
        <v>196</v>
      </c>
      <c r="I80" s="85">
        <f>VLOOKUP(H80,[2]Criterios!$B$3:$C$6,2,FALSE)</f>
        <v>0.25</v>
      </c>
      <c r="J80" s="84" t="s">
        <v>101</v>
      </c>
      <c r="K80" s="85">
        <f>VLOOKUP(J80,[2]Criterios!$B$7:$C$9,2,FALSE)</f>
        <v>0.15</v>
      </c>
      <c r="L80" s="84" t="s">
        <v>189</v>
      </c>
      <c r="M80" s="84" t="s">
        <v>188</v>
      </c>
      <c r="N80" s="84" t="s">
        <v>183</v>
      </c>
      <c r="O80" s="84" t="s">
        <v>185</v>
      </c>
      <c r="P80" s="84" t="s">
        <v>180</v>
      </c>
      <c r="Q80" s="86">
        <f t="shared" si="1"/>
        <v>0.4</v>
      </c>
      <c r="R80" s="86">
        <f>IF(Q80&gt;1%,(R79-(R79*Q80)),Q80)</f>
        <v>0.28799999999999998</v>
      </c>
      <c r="S80" s="269">
        <f>IF(R81&gt;1%,R81,R80)</f>
        <v>0.28799999999999998</v>
      </c>
      <c r="T80" s="263"/>
      <c r="U80" s="266"/>
      <c r="V80" s="137" t="s">
        <v>309</v>
      </c>
    </row>
    <row r="81" spans="1:22" ht="14.25" x14ac:dyDescent="0.2">
      <c r="A81" s="78"/>
      <c r="B81" s="275"/>
      <c r="C81" s="275"/>
      <c r="D81" s="278"/>
      <c r="E81" s="281"/>
      <c r="F81" s="268"/>
      <c r="G81" s="120" t="s">
        <v>140</v>
      </c>
      <c r="H81" s="84" t="s">
        <v>191</v>
      </c>
      <c r="I81" s="136">
        <f>VLOOKUP(H81,[3]Criterios!$B$3:$C$6,2,FALSE)</f>
        <v>0</v>
      </c>
      <c r="J81" s="84" t="s">
        <v>191</v>
      </c>
      <c r="K81" s="136">
        <f>VLOOKUP(J81,[3]Criterios!$B$7:$C$9,2,FALSE)</f>
        <v>0</v>
      </c>
      <c r="L81" s="84"/>
      <c r="M81" s="84"/>
      <c r="N81" s="84"/>
      <c r="O81" s="84"/>
      <c r="P81" s="84"/>
      <c r="Q81" s="86">
        <f t="shared" si="1"/>
        <v>0</v>
      </c>
      <c r="R81" s="86">
        <f>(R80-(R80*Q81))</f>
        <v>0.28799999999999998</v>
      </c>
      <c r="S81" s="269"/>
      <c r="T81" s="263"/>
      <c r="U81" s="266"/>
      <c r="V81" s="111"/>
    </row>
    <row r="82" spans="1:22" ht="14.25" x14ac:dyDescent="0.2">
      <c r="A82" s="78"/>
      <c r="B82" s="275"/>
      <c r="C82" s="275"/>
      <c r="D82" s="278"/>
      <c r="E82" s="281"/>
      <c r="F82" s="270" t="s">
        <v>142</v>
      </c>
      <c r="G82" s="121" t="s">
        <v>141</v>
      </c>
      <c r="H82" s="84" t="s">
        <v>191</v>
      </c>
      <c r="I82" s="136">
        <f>VLOOKUP(H82,[3]Criterios!$B$3:$C$6,2,FALSE)</f>
        <v>0</v>
      </c>
      <c r="J82" s="84" t="s">
        <v>191</v>
      </c>
      <c r="K82" s="136">
        <f>VLOOKUP(J82,[3]Criterios!$B$7:$C$9,2,FALSE)</f>
        <v>0</v>
      </c>
      <c r="L82" s="89"/>
      <c r="M82" s="89"/>
      <c r="N82" s="89"/>
      <c r="O82" s="89"/>
      <c r="P82" s="89"/>
      <c r="Q82" s="90">
        <f t="shared" si="1"/>
        <v>0</v>
      </c>
      <c r="R82" s="90">
        <f>IF(Q82&gt;1%,(R81-(R81*Q82)),Q82)</f>
        <v>0</v>
      </c>
      <c r="S82" s="272">
        <f>IF(R83&gt;1%,R83,R82)</f>
        <v>0</v>
      </c>
      <c r="T82" s="263"/>
      <c r="U82" s="266"/>
      <c r="V82" s="111"/>
    </row>
    <row r="83" spans="1:22" ht="14.25" x14ac:dyDescent="0.2">
      <c r="A83" s="78"/>
      <c r="B83" s="276"/>
      <c r="C83" s="276"/>
      <c r="D83" s="279"/>
      <c r="E83" s="282"/>
      <c r="F83" s="271"/>
      <c r="G83" s="122" t="s">
        <v>140</v>
      </c>
      <c r="H83" s="84" t="s">
        <v>191</v>
      </c>
      <c r="I83" s="141">
        <f>VLOOKUP(H83,[3]Criterios!$B$3:$C$6,2,FALSE)</f>
        <v>0</v>
      </c>
      <c r="J83" s="84" t="s">
        <v>191</v>
      </c>
      <c r="K83" s="141">
        <f>VLOOKUP(J83,[3]Criterios!$B$7:$C$9,2,FALSE)</f>
        <v>0</v>
      </c>
      <c r="L83" s="93"/>
      <c r="M83" s="93"/>
      <c r="N83" s="93"/>
      <c r="O83" s="93"/>
      <c r="P83" s="93"/>
      <c r="Q83" s="94">
        <f t="shared" si="1"/>
        <v>0</v>
      </c>
      <c r="R83" s="94">
        <f>IF(Q83&gt;1%,(R82-(R82*Q83)),Q83)</f>
        <v>0</v>
      </c>
      <c r="S83" s="273"/>
      <c r="T83" s="264"/>
      <c r="U83" s="267"/>
      <c r="V83" s="111"/>
    </row>
    <row r="84" spans="1:22" s="78" customFormat="1" ht="129" customHeight="1" x14ac:dyDescent="0.2">
      <c r="B84" s="274" t="s">
        <v>238</v>
      </c>
      <c r="C84" s="274" t="s">
        <v>239</v>
      </c>
      <c r="D84" s="277" t="s">
        <v>66</v>
      </c>
      <c r="E84" s="280">
        <f>VLOOKUP(D84,[2]Criterios!$A$20:$B$24,2,FALSE)</f>
        <v>0.8</v>
      </c>
      <c r="F84" s="298" t="s">
        <v>290</v>
      </c>
      <c r="G84" s="119" t="s">
        <v>260</v>
      </c>
      <c r="H84" s="80" t="s">
        <v>196</v>
      </c>
      <c r="I84" s="81">
        <f>VLOOKUP(H84,[2]Criterios!$B$3:$C$6,2,FALSE)</f>
        <v>0.25</v>
      </c>
      <c r="J84" s="80" t="s">
        <v>101</v>
      </c>
      <c r="K84" s="81">
        <f>VLOOKUP(J84,[2]Criterios!$B$7:$C$9,2,FALSE)</f>
        <v>0.15</v>
      </c>
      <c r="L84" s="80" t="s">
        <v>189</v>
      </c>
      <c r="M84" s="80" t="s">
        <v>188</v>
      </c>
      <c r="N84" s="80" t="s">
        <v>183</v>
      </c>
      <c r="O84" s="80" t="s">
        <v>185</v>
      </c>
      <c r="P84" s="80" t="s">
        <v>180</v>
      </c>
      <c r="Q84" s="82">
        <f t="shared" si="1"/>
        <v>0.4</v>
      </c>
      <c r="R84" s="82">
        <f>(E84-(E84*Q84))</f>
        <v>0.48</v>
      </c>
      <c r="S84" s="284">
        <f>IF(R85&gt;1%,R85,R84)</f>
        <v>0.28799999999999998</v>
      </c>
      <c r="T84" s="262">
        <f>IF(S88&gt;1%,S88,(IF(S86&gt;1%,S86,S84)))</f>
        <v>0.28799999999999998</v>
      </c>
      <c r="U84" s="265" t="str">
        <f>IF(T84&lt;=20%,[2]Criterios!$A$20,IF(T84&lt;=40%,[2]Criterios!$A$21,IF(T84&lt;=60%,[2]Criterios!$A$22,IF(T84&lt;=80,[2]Criterios!$A$23,[2]Criterios!$A$24))))</f>
        <v>Baja</v>
      </c>
      <c r="V84" s="137" t="s">
        <v>309</v>
      </c>
    </row>
    <row r="85" spans="1:22" s="73" customFormat="1" ht="111.75" customHeight="1" x14ac:dyDescent="0.2">
      <c r="B85" s="275"/>
      <c r="C85" s="275"/>
      <c r="D85" s="278"/>
      <c r="E85" s="281"/>
      <c r="F85" s="270"/>
      <c r="G85" s="120" t="s">
        <v>291</v>
      </c>
      <c r="H85" s="84" t="s">
        <v>196</v>
      </c>
      <c r="I85" s="85">
        <f>VLOOKUP(H85,[2]Criterios!$B$3:$C$6,2,FALSE)</f>
        <v>0.25</v>
      </c>
      <c r="J85" s="84" t="s">
        <v>101</v>
      </c>
      <c r="K85" s="85">
        <f>VLOOKUP(J85,[2]Criterios!$B$7:$C$9,2,FALSE)</f>
        <v>0.15</v>
      </c>
      <c r="L85" s="84" t="s">
        <v>189</v>
      </c>
      <c r="M85" s="84" t="s">
        <v>188</v>
      </c>
      <c r="N85" s="84" t="s">
        <v>183</v>
      </c>
      <c r="O85" s="84" t="s">
        <v>185</v>
      </c>
      <c r="P85" s="84" t="s">
        <v>180</v>
      </c>
      <c r="Q85" s="86">
        <f t="shared" si="1"/>
        <v>0.4</v>
      </c>
      <c r="R85" s="86">
        <f>(R84-(R84*Q85))</f>
        <v>0.28799999999999998</v>
      </c>
      <c r="S85" s="269"/>
      <c r="T85" s="263"/>
      <c r="U85" s="266"/>
      <c r="V85" s="137" t="s">
        <v>309</v>
      </c>
    </row>
    <row r="86" spans="1:22" s="73" customFormat="1" ht="15" x14ac:dyDescent="0.2">
      <c r="B86" s="275"/>
      <c r="C86" s="275"/>
      <c r="D86" s="278"/>
      <c r="E86" s="281"/>
      <c r="F86" s="115" t="s">
        <v>143</v>
      </c>
      <c r="G86" s="120" t="s">
        <v>141</v>
      </c>
      <c r="H86" s="84" t="s">
        <v>191</v>
      </c>
      <c r="I86" s="136">
        <f>VLOOKUP(H86,[3]Criterios!$B$3:$C$6,2,FALSE)</f>
        <v>0</v>
      </c>
      <c r="J86" s="84" t="s">
        <v>191</v>
      </c>
      <c r="K86" s="136">
        <f>VLOOKUP(J86,[3]Criterios!$B$7:$C$9,2,FALSE)</f>
        <v>0</v>
      </c>
      <c r="L86" s="84"/>
      <c r="M86" s="84"/>
      <c r="N86" s="84"/>
      <c r="O86" s="84"/>
      <c r="P86" s="84"/>
      <c r="Q86" s="86">
        <f t="shared" si="1"/>
        <v>0</v>
      </c>
      <c r="R86" s="86">
        <f>IF(Q86&gt;1%,(R85-(R85*Q86)),Q86)</f>
        <v>0</v>
      </c>
      <c r="S86" s="269">
        <f>IF(R87&gt;1%,R87,R86)</f>
        <v>0</v>
      </c>
      <c r="T86" s="263"/>
      <c r="U86" s="266"/>
      <c r="V86" s="109"/>
    </row>
    <row r="87" spans="1:22" s="73" customFormat="1" ht="15" x14ac:dyDescent="0.2">
      <c r="B87" s="275"/>
      <c r="C87" s="275"/>
      <c r="D87" s="278"/>
      <c r="E87" s="281"/>
      <c r="F87" s="115"/>
      <c r="G87" s="120" t="s">
        <v>140</v>
      </c>
      <c r="H87" s="84" t="s">
        <v>191</v>
      </c>
      <c r="I87" s="136">
        <f>VLOOKUP(H87,[3]Criterios!$B$3:$C$6,2,FALSE)</f>
        <v>0</v>
      </c>
      <c r="J87" s="84" t="s">
        <v>191</v>
      </c>
      <c r="K87" s="136">
        <f>VLOOKUP(J87,[3]Criterios!$B$7:$C$9,2,FALSE)</f>
        <v>0</v>
      </c>
      <c r="L87" s="84"/>
      <c r="M87" s="84"/>
      <c r="N87" s="84"/>
      <c r="O87" s="84"/>
      <c r="P87" s="84"/>
      <c r="Q87" s="86">
        <f t="shared" si="1"/>
        <v>0</v>
      </c>
      <c r="R87" s="86">
        <f>(R86-(R86*Q87))</f>
        <v>0</v>
      </c>
      <c r="S87" s="269"/>
      <c r="T87" s="263"/>
      <c r="U87" s="266"/>
      <c r="V87" s="109"/>
    </row>
    <row r="88" spans="1:22" s="73" customFormat="1" ht="15" x14ac:dyDescent="0.2">
      <c r="B88" s="275"/>
      <c r="C88" s="275"/>
      <c r="D88" s="278"/>
      <c r="E88" s="281"/>
      <c r="F88" s="116" t="s">
        <v>142</v>
      </c>
      <c r="G88" s="121" t="s">
        <v>141</v>
      </c>
      <c r="H88" s="84" t="s">
        <v>191</v>
      </c>
      <c r="I88" s="136">
        <f>VLOOKUP(H88,[3]Criterios!$B$3:$C$6,2,FALSE)</f>
        <v>0</v>
      </c>
      <c r="J88" s="84" t="s">
        <v>191</v>
      </c>
      <c r="K88" s="136">
        <f>VLOOKUP(J88,[3]Criterios!$B$7:$C$9,2,FALSE)</f>
        <v>0</v>
      </c>
      <c r="L88" s="89"/>
      <c r="M88" s="89"/>
      <c r="N88" s="84"/>
      <c r="O88" s="84"/>
      <c r="P88" s="84"/>
      <c r="Q88" s="86">
        <f t="shared" si="1"/>
        <v>0</v>
      </c>
      <c r="R88" s="90">
        <f>IF(Q88&gt;1%,(R87-(R87*Q88)),Q88)</f>
        <v>0</v>
      </c>
      <c r="S88" s="272">
        <f>IF(R89&gt;1%,R89,R88)</f>
        <v>0</v>
      </c>
      <c r="T88" s="263"/>
      <c r="U88" s="266"/>
      <c r="V88" s="109"/>
    </row>
    <row r="89" spans="1:22" s="73" customFormat="1" ht="15" x14ac:dyDescent="0.2">
      <c r="B89" s="276"/>
      <c r="C89" s="276"/>
      <c r="D89" s="279"/>
      <c r="E89" s="282"/>
      <c r="F89" s="117"/>
      <c r="G89" s="122" t="s">
        <v>140</v>
      </c>
      <c r="H89" s="84" t="s">
        <v>191</v>
      </c>
      <c r="I89" s="141">
        <f>VLOOKUP(H89,[3]Criterios!$B$3:$C$6,2,FALSE)</f>
        <v>0</v>
      </c>
      <c r="J89" s="84" t="s">
        <v>191</v>
      </c>
      <c r="K89" s="141">
        <f>VLOOKUP(J89,[3]Criterios!$B$7:$C$9,2,FALSE)</f>
        <v>0</v>
      </c>
      <c r="L89" s="89"/>
      <c r="M89" s="84"/>
      <c r="N89" s="84"/>
      <c r="O89" s="84"/>
      <c r="P89" s="84"/>
      <c r="Q89" s="86">
        <f t="shared" si="1"/>
        <v>0</v>
      </c>
      <c r="R89" s="94">
        <f>IF(Q89&gt;1%,(R88-(R88*Q89)),Q89)</f>
        <v>0</v>
      </c>
      <c r="S89" s="273"/>
      <c r="T89" s="264"/>
      <c r="U89" s="267"/>
      <c r="V89" s="109"/>
    </row>
    <row r="90" spans="1:22" s="73" customFormat="1" ht="126" customHeight="1" x14ac:dyDescent="0.2">
      <c r="B90" s="212" t="s">
        <v>271</v>
      </c>
      <c r="C90" s="292" t="s">
        <v>244</v>
      </c>
      <c r="D90" s="277" t="s">
        <v>68</v>
      </c>
      <c r="E90" s="295">
        <f>VLOOKUP(D90,[4]Criterios!$A$20:$B$24,2,FALSE)</f>
        <v>0.4</v>
      </c>
      <c r="F90" s="298" t="s">
        <v>292</v>
      </c>
      <c r="G90" s="123" t="s">
        <v>242</v>
      </c>
      <c r="H90" s="84" t="s">
        <v>196</v>
      </c>
      <c r="I90" s="95">
        <f>VLOOKUP(H90,[4]Criterios!$B$3:$C$6,2,FALSE)</f>
        <v>0.25</v>
      </c>
      <c r="J90" s="84" t="s">
        <v>101</v>
      </c>
      <c r="K90" s="95">
        <f>VLOOKUP(J90,[4]Criterios!$B$7:$C$9,2,FALSE)</f>
        <v>0.15</v>
      </c>
      <c r="L90" s="89" t="s">
        <v>189</v>
      </c>
      <c r="M90" s="89" t="s">
        <v>188</v>
      </c>
      <c r="N90" s="84" t="s">
        <v>183</v>
      </c>
      <c r="O90" s="84" t="s">
        <v>185</v>
      </c>
      <c r="P90" s="84" t="s">
        <v>180</v>
      </c>
      <c r="Q90" s="86">
        <f t="shared" si="1"/>
        <v>0.4</v>
      </c>
      <c r="R90" s="96">
        <f>(E90-(E90*Q90))</f>
        <v>0.24</v>
      </c>
      <c r="S90" s="299">
        <f>IF(R91&gt;1%,R91,R90)</f>
        <v>0.24</v>
      </c>
      <c r="T90" s="262">
        <f>IF(S94&gt;1%,S94,(IF(S92&gt;1%,S92,S90)))</f>
        <v>0.14399999999999999</v>
      </c>
      <c r="U90" s="285" t="str">
        <f>IF(T90&lt;=20%,[4]Criterios!$A$20,IF(T90&lt;=40%,[4]Criterios!$A$21,IF(T90&lt;=60%,[4]Criterios!$A$22,IF(T90&lt;=80,[4]Criterios!$A$23,[4]Criterios!$A$24))))</f>
        <v>Muy baja</v>
      </c>
      <c r="V90" s="137" t="s">
        <v>309</v>
      </c>
    </row>
    <row r="91" spans="1:22" s="73" customFormat="1" ht="15" x14ac:dyDescent="0.2">
      <c r="B91" s="213"/>
      <c r="C91" s="293"/>
      <c r="D91" s="278"/>
      <c r="E91" s="296"/>
      <c r="F91" s="270"/>
      <c r="G91" s="124" t="s">
        <v>140</v>
      </c>
      <c r="H91" s="84" t="s">
        <v>191</v>
      </c>
      <c r="I91" s="136">
        <f>VLOOKUP(H91,[3]Criterios!$B$3:$C$6,2,FALSE)</f>
        <v>0</v>
      </c>
      <c r="J91" s="84" t="s">
        <v>191</v>
      </c>
      <c r="K91" s="136">
        <f>VLOOKUP(J91,[3]Criterios!$B$7:$C$9,2,FALSE)</f>
        <v>0</v>
      </c>
      <c r="L91" s="89"/>
      <c r="M91" s="84"/>
      <c r="N91" s="84"/>
      <c r="O91" s="84"/>
      <c r="P91" s="84"/>
      <c r="Q91" s="86">
        <f t="shared" si="1"/>
        <v>0</v>
      </c>
      <c r="R91" s="100">
        <f>(R90-(R90*Q91))</f>
        <v>0.24</v>
      </c>
      <c r="S91" s="300"/>
      <c r="T91" s="263"/>
      <c r="U91" s="286"/>
      <c r="V91" s="109"/>
    </row>
    <row r="92" spans="1:22" s="73" customFormat="1" ht="96.75" customHeight="1" x14ac:dyDescent="0.2">
      <c r="B92" s="213"/>
      <c r="C92" s="293"/>
      <c r="D92" s="278"/>
      <c r="E92" s="296"/>
      <c r="F92" s="288" t="s">
        <v>293</v>
      </c>
      <c r="G92" s="125" t="s">
        <v>294</v>
      </c>
      <c r="H92" s="84" t="s">
        <v>196</v>
      </c>
      <c r="I92" s="99">
        <f>VLOOKUP(H92,[4]Criterios!$B$3:$C$6,2,FALSE)</f>
        <v>0.25</v>
      </c>
      <c r="J92" s="84" t="s">
        <v>101</v>
      </c>
      <c r="K92" s="99">
        <f>VLOOKUP(J92,[4]Criterios!$B$7:$C$9,2,FALSE)</f>
        <v>0.15</v>
      </c>
      <c r="L92" s="89" t="s">
        <v>189</v>
      </c>
      <c r="M92" s="89" t="s">
        <v>188</v>
      </c>
      <c r="N92" s="84" t="s">
        <v>183</v>
      </c>
      <c r="O92" s="84" t="s">
        <v>185</v>
      </c>
      <c r="P92" s="84" t="s">
        <v>180</v>
      </c>
      <c r="Q92" s="86">
        <f t="shared" si="1"/>
        <v>0.4</v>
      </c>
      <c r="R92" s="100">
        <f>IF(Q92&gt;1%,(R91-(R91*Q92)),Q92)</f>
        <v>0.14399999999999999</v>
      </c>
      <c r="S92" s="289">
        <f>IF(R93&gt;1%,R93,R92)</f>
        <v>0.14399999999999999</v>
      </c>
      <c r="T92" s="263"/>
      <c r="U92" s="286"/>
      <c r="V92" s="137" t="s">
        <v>309</v>
      </c>
    </row>
    <row r="93" spans="1:22" s="73" customFormat="1" ht="15" x14ac:dyDescent="0.2">
      <c r="B93" s="213"/>
      <c r="C93" s="293"/>
      <c r="D93" s="278"/>
      <c r="E93" s="296"/>
      <c r="F93" s="270"/>
      <c r="G93" s="101" t="s">
        <v>140</v>
      </c>
      <c r="H93" s="84" t="s">
        <v>191</v>
      </c>
      <c r="I93" s="136">
        <f>VLOOKUP(H93,[3]Criterios!$B$3:$C$6,2,FALSE)</f>
        <v>0</v>
      </c>
      <c r="J93" s="84" t="s">
        <v>191</v>
      </c>
      <c r="K93" s="136">
        <f>VLOOKUP(J93,[3]Criterios!$B$7:$C$9,2,FALSE)</f>
        <v>0</v>
      </c>
      <c r="L93" s="89"/>
      <c r="M93" s="84"/>
      <c r="N93" s="84"/>
      <c r="O93" s="84"/>
      <c r="P93" s="84"/>
      <c r="Q93" s="86">
        <f t="shared" si="1"/>
        <v>0</v>
      </c>
      <c r="R93" s="100">
        <f>(R92-(R92*Q93))</f>
        <v>0.14399999999999999</v>
      </c>
      <c r="S93" s="290"/>
      <c r="T93" s="263"/>
      <c r="U93" s="286"/>
      <c r="V93" s="109"/>
    </row>
    <row r="94" spans="1:22" s="73" customFormat="1" ht="15" x14ac:dyDescent="0.2">
      <c r="B94" s="213"/>
      <c r="C94" s="293"/>
      <c r="D94" s="278"/>
      <c r="E94" s="296"/>
      <c r="F94" s="116" t="s">
        <v>142</v>
      </c>
      <c r="G94" s="102" t="s">
        <v>141</v>
      </c>
      <c r="H94" s="84" t="s">
        <v>191</v>
      </c>
      <c r="I94" s="136">
        <f>VLOOKUP(H94,[3]Criterios!$B$3:$C$6,2,FALSE)</f>
        <v>0</v>
      </c>
      <c r="J94" s="84" t="s">
        <v>191</v>
      </c>
      <c r="K94" s="136">
        <f>VLOOKUP(J94,[3]Criterios!$B$7:$C$9,2,FALSE)</f>
        <v>0</v>
      </c>
      <c r="L94" s="89"/>
      <c r="M94" s="89"/>
      <c r="N94" s="84"/>
      <c r="O94" s="84"/>
      <c r="P94" s="84"/>
      <c r="Q94" s="86">
        <f t="shared" si="1"/>
        <v>0</v>
      </c>
      <c r="R94" s="103">
        <f>IF(Q94&gt;1%,(R93-(R93*Q94)),Q94)</f>
        <v>0</v>
      </c>
      <c r="S94" s="289">
        <f>IF(R95&gt;1%,R95,R94)</f>
        <v>0</v>
      </c>
      <c r="T94" s="263"/>
      <c r="U94" s="286"/>
      <c r="V94" s="109"/>
    </row>
    <row r="95" spans="1:22" ht="15" x14ac:dyDescent="0.2">
      <c r="B95" s="214"/>
      <c r="C95" s="294"/>
      <c r="D95" s="279"/>
      <c r="E95" s="297"/>
      <c r="F95" s="118"/>
      <c r="G95" s="104" t="s">
        <v>140</v>
      </c>
      <c r="H95" s="84" t="s">
        <v>191</v>
      </c>
      <c r="I95" s="141">
        <f>VLOOKUP(H95,[3]Criterios!$B$3:$C$6,2,FALSE)</f>
        <v>0</v>
      </c>
      <c r="J95" s="84" t="s">
        <v>191</v>
      </c>
      <c r="K95" s="141">
        <f>VLOOKUP(J95,[3]Criterios!$B$7:$C$9,2,FALSE)</f>
        <v>0</v>
      </c>
      <c r="L95" s="89"/>
      <c r="M95" s="84"/>
      <c r="N95" s="84"/>
      <c r="O95" s="84"/>
      <c r="P95" s="84"/>
      <c r="Q95" s="86">
        <f t="shared" si="1"/>
        <v>0</v>
      </c>
      <c r="R95" s="105">
        <f>IF(Q95&gt;1%,(R94-(R94*Q95)),Q95)</f>
        <v>0</v>
      </c>
      <c r="S95" s="291"/>
      <c r="T95" s="264"/>
      <c r="U95" s="287"/>
      <c r="V95" s="109"/>
    </row>
    <row r="96" spans="1:22" x14ac:dyDescent="0.2">
      <c r="B96" s="106"/>
      <c r="C96" s="106"/>
      <c r="D96" s="106"/>
      <c r="E96" s="106"/>
      <c r="F96" s="113"/>
      <c r="G96" s="106"/>
      <c r="J96" s="66"/>
      <c r="K96" s="66"/>
      <c r="L96" s="66"/>
      <c r="M96" s="66"/>
      <c r="N96" s="66"/>
      <c r="O96" s="66"/>
      <c r="P96" s="66"/>
      <c r="Q96" s="66"/>
      <c r="R96" s="66"/>
      <c r="S96" s="66"/>
      <c r="T96" s="112"/>
      <c r="U96" s="66"/>
    </row>
    <row r="97" spans="1:23" ht="6.75" customHeight="1" x14ac:dyDescent="0.2">
      <c r="A97" s="73"/>
      <c r="B97" s="106"/>
      <c r="C97" s="106"/>
      <c r="D97" s="106"/>
      <c r="E97" s="106"/>
      <c r="F97" s="113"/>
      <c r="G97" s="106"/>
      <c r="J97" s="66"/>
      <c r="K97" s="66"/>
      <c r="L97" s="66"/>
      <c r="M97" s="66"/>
      <c r="N97" s="66"/>
      <c r="O97" s="66"/>
      <c r="P97" s="66"/>
      <c r="Q97" s="66"/>
      <c r="R97" s="66"/>
      <c r="S97" s="66"/>
      <c r="T97" s="66"/>
      <c r="U97" s="66"/>
    </row>
    <row r="98" spans="1:23" ht="16.5" customHeight="1" x14ac:dyDescent="0.2">
      <c r="A98" s="73"/>
      <c r="B98" s="242" t="s">
        <v>173</v>
      </c>
      <c r="C98" s="242"/>
      <c r="D98" s="242"/>
      <c r="E98" s="242"/>
      <c r="F98" s="242"/>
      <c r="G98" s="242"/>
      <c r="H98" s="242"/>
      <c r="I98" s="242"/>
      <c r="J98" s="242"/>
      <c r="K98" s="242"/>
      <c r="L98" s="242"/>
      <c r="M98" s="242"/>
      <c r="N98" s="242"/>
      <c r="O98" s="242"/>
      <c r="P98" s="242"/>
      <c r="Q98" s="242"/>
      <c r="R98" s="242"/>
      <c r="S98" s="242"/>
      <c r="T98" s="242"/>
      <c r="U98" s="242"/>
      <c r="V98" s="242"/>
      <c r="W98" s="242"/>
    </row>
    <row r="99" spans="1:23" ht="15" x14ac:dyDescent="0.2">
      <c r="A99" s="73"/>
      <c r="B99" s="69"/>
      <c r="C99" s="69"/>
      <c r="D99" s="71"/>
      <c r="E99" s="71"/>
      <c r="F99" s="71"/>
      <c r="H99" s="74"/>
      <c r="I99" s="74"/>
      <c r="J99" s="74"/>
      <c r="K99" s="74"/>
      <c r="L99" s="74"/>
    </row>
    <row r="100" spans="1:23" ht="15" customHeight="1" x14ac:dyDescent="0.2">
      <c r="A100" s="73"/>
      <c r="B100" s="243" t="s">
        <v>172</v>
      </c>
      <c r="C100" s="244"/>
      <c r="D100" s="246"/>
      <c r="E100" s="246"/>
      <c r="F100" s="114" t="s">
        <v>171</v>
      </c>
      <c r="G100" s="247"/>
      <c r="H100" s="248"/>
      <c r="I100" s="243" t="s">
        <v>170</v>
      </c>
      <c r="J100" s="243"/>
      <c r="K100" s="243"/>
      <c r="L100" s="244"/>
      <c r="M100" s="247"/>
      <c r="N100" s="304"/>
      <c r="O100" s="304"/>
      <c r="P100" s="304"/>
      <c r="Q100" s="248"/>
      <c r="T100" s="66"/>
      <c r="U100" s="66"/>
    </row>
    <row r="101" spans="1:23" ht="15" x14ac:dyDescent="0.2">
      <c r="A101" s="73"/>
      <c r="B101" s="69"/>
      <c r="C101" s="69"/>
      <c r="D101" s="71"/>
      <c r="E101" s="71"/>
      <c r="F101" s="71"/>
      <c r="H101" s="302"/>
      <c r="I101" s="302"/>
      <c r="J101" s="302"/>
      <c r="K101" s="302"/>
      <c r="L101" s="302"/>
    </row>
    <row r="102" spans="1:23" s="76" customFormat="1" ht="28.5" customHeight="1" x14ac:dyDescent="0.2">
      <c r="B102" s="258" t="s">
        <v>169</v>
      </c>
      <c r="C102" s="258" t="s">
        <v>168</v>
      </c>
      <c r="D102" s="258" t="s">
        <v>167</v>
      </c>
      <c r="E102" s="258"/>
      <c r="F102" s="259" t="s">
        <v>166</v>
      </c>
      <c r="G102" s="258" t="s">
        <v>165</v>
      </c>
      <c r="H102" s="251" t="s">
        <v>164</v>
      </c>
      <c r="I102" s="252"/>
      <c r="J102" s="252"/>
      <c r="K102" s="252"/>
      <c r="L102" s="252"/>
      <c r="M102" s="252"/>
      <c r="N102" s="252"/>
      <c r="O102" s="252"/>
      <c r="P102" s="253"/>
      <c r="Q102" s="249" t="s">
        <v>163</v>
      </c>
      <c r="R102" s="249"/>
      <c r="S102" s="249"/>
      <c r="T102" s="249"/>
      <c r="U102" s="250" t="s">
        <v>162</v>
      </c>
      <c r="V102" s="303" t="s">
        <v>161</v>
      </c>
      <c r="W102" s="303" t="s">
        <v>160</v>
      </c>
    </row>
    <row r="103" spans="1:23" s="76" customFormat="1" ht="21.75" customHeight="1" x14ac:dyDescent="0.2">
      <c r="B103" s="258"/>
      <c r="C103" s="258"/>
      <c r="D103" s="258"/>
      <c r="E103" s="258"/>
      <c r="F103" s="260"/>
      <c r="G103" s="258"/>
      <c r="H103" s="251" t="s">
        <v>159</v>
      </c>
      <c r="I103" s="252"/>
      <c r="J103" s="252"/>
      <c r="K103" s="253"/>
      <c r="L103" s="251" t="s">
        <v>158</v>
      </c>
      <c r="M103" s="252"/>
      <c r="N103" s="252"/>
      <c r="O103" s="252"/>
      <c r="P103" s="253"/>
      <c r="Q103" s="254" t="s">
        <v>157</v>
      </c>
      <c r="R103" s="254" t="s">
        <v>156</v>
      </c>
      <c r="S103" s="254" t="s">
        <v>155</v>
      </c>
      <c r="T103" s="256" t="s">
        <v>154</v>
      </c>
      <c r="U103" s="250" t="s">
        <v>153</v>
      </c>
      <c r="V103" s="303"/>
      <c r="W103" s="303"/>
    </row>
    <row r="104" spans="1:23" s="76" customFormat="1" ht="63.75" x14ac:dyDescent="0.2">
      <c r="B104" s="258"/>
      <c r="C104" s="258"/>
      <c r="D104" s="77" t="s">
        <v>152</v>
      </c>
      <c r="E104" s="77" t="s">
        <v>22</v>
      </c>
      <c r="F104" s="261"/>
      <c r="G104" s="258"/>
      <c r="H104" s="77" t="s">
        <v>151</v>
      </c>
      <c r="I104" s="77" t="s">
        <v>149</v>
      </c>
      <c r="J104" s="77" t="s">
        <v>150</v>
      </c>
      <c r="K104" s="77" t="s">
        <v>149</v>
      </c>
      <c r="L104" s="77" t="s">
        <v>148</v>
      </c>
      <c r="M104" s="47" t="s">
        <v>30</v>
      </c>
      <c r="N104" s="47" t="s">
        <v>147</v>
      </c>
      <c r="O104" s="47" t="s">
        <v>146</v>
      </c>
      <c r="P104" s="77" t="s">
        <v>145</v>
      </c>
      <c r="Q104" s="255"/>
      <c r="R104" s="255"/>
      <c r="S104" s="255"/>
      <c r="T104" s="257"/>
      <c r="U104" s="250"/>
      <c r="V104" s="303"/>
      <c r="W104" s="303"/>
    </row>
    <row r="105" spans="1:23" s="78" customFormat="1" ht="14.25" customHeight="1" x14ac:dyDescent="0.2">
      <c r="B105" s="274"/>
      <c r="C105" s="274"/>
      <c r="D105" s="277"/>
      <c r="E105" s="280" t="e">
        <f>VLOOKUP(D105,[2]Criterios!$A$20:$B$24,2,FALSE)</f>
        <v>#N/A</v>
      </c>
      <c r="F105" s="283" t="s">
        <v>144</v>
      </c>
      <c r="G105" s="79" t="s">
        <v>141</v>
      </c>
      <c r="H105" s="80"/>
      <c r="I105" s="81" t="e">
        <f>VLOOKUP(H105,[2]Criterios!$B$3:$C$6,2,FALSE)</f>
        <v>#N/A</v>
      </c>
      <c r="J105" s="80"/>
      <c r="K105" s="81" t="e">
        <f>VLOOKUP(J105,[2]Criterios!$B$7:$C$9,2,FALSE)</f>
        <v>#N/A</v>
      </c>
      <c r="L105" s="80"/>
      <c r="M105" s="80"/>
      <c r="N105" s="80"/>
      <c r="O105" s="80"/>
      <c r="P105" s="80"/>
      <c r="Q105" s="82" t="e">
        <f t="shared" ref="Q105:Q134" si="2">+I105+K105</f>
        <v>#N/A</v>
      </c>
      <c r="R105" s="82" t="e">
        <f>(E105-(E105*Q105))</f>
        <v>#N/A</v>
      </c>
      <c r="S105" s="284" t="e">
        <f>IF(R106&gt;1%,R106,R105)</f>
        <v>#N/A</v>
      </c>
      <c r="T105" s="262" t="e">
        <f>IF(S109&gt;1%,S109,(IF(S107&gt;1%,S107,S105)))</f>
        <v>#N/A</v>
      </c>
      <c r="U105" s="265" t="e">
        <f>IF(T105&lt;=20%,[2]Criterios!$A$20,IF(T105&lt;=40%,[2]Criterios!$A$21,IF(T105&lt;=60%,[2]Criterios!$A$22,IF(T105&lt;=80,[2]Criterios!$A$23,[2]Criterios!$A$24))))</f>
        <v>#N/A</v>
      </c>
      <c r="V105" s="108"/>
      <c r="W105" s="108"/>
    </row>
    <row r="106" spans="1:23" s="78" customFormat="1" ht="14.25" x14ac:dyDescent="0.2">
      <c r="B106" s="275"/>
      <c r="C106" s="275"/>
      <c r="D106" s="278"/>
      <c r="E106" s="281"/>
      <c r="F106" s="268"/>
      <c r="G106" s="83" t="s">
        <v>140</v>
      </c>
      <c r="H106" s="84"/>
      <c r="I106" s="85" t="e">
        <f>VLOOKUP(H106,[2]Criterios!$B$3:$C$6,2,FALSE)</f>
        <v>#N/A</v>
      </c>
      <c r="J106" s="84"/>
      <c r="K106" s="85" t="e">
        <f>VLOOKUP(J106,[2]Criterios!$B$7:$C$9,2,FALSE)</f>
        <v>#N/A</v>
      </c>
      <c r="L106" s="84"/>
      <c r="M106" s="84"/>
      <c r="N106" s="84"/>
      <c r="O106" s="84"/>
      <c r="P106" s="84"/>
      <c r="Q106" s="86" t="e">
        <f t="shared" si="2"/>
        <v>#N/A</v>
      </c>
      <c r="R106" s="86" t="e">
        <f>(R105-(R105*Q106))</f>
        <v>#N/A</v>
      </c>
      <c r="S106" s="269"/>
      <c r="T106" s="263"/>
      <c r="U106" s="266"/>
      <c r="V106" s="108"/>
      <c r="W106" s="108"/>
    </row>
    <row r="107" spans="1:23" s="78" customFormat="1" ht="14.25" x14ac:dyDescent="0.2">
      <c r="B107" s="275"/>
      <c r="C107" s="275"/>
      <c r="D107" s="278"/>
      <c r="E107" s="281"/>
      <c r="F107" s="268" t="s">
        <v>143</v>
      </c>
      <c r="G107" s="83" t="s">
        <v>141</v>
      </c>
      <c r="H107" s="84"/>
      <c r="I107" s="85" t="e">
        <f>VLOOKUP(H107,[2]Criterios!$B$3:$C$6,2,FALSE)</f>
        <v>#N/A</v>
      </c>
      <c r="J107" s="84"/>
      <c r="K107" s="85" t="e">
        <f>VLOOKUP(J107,[2]Criterios!$B$7:$C$9,2,FALSE)</f>
        <v>#N/A</v>
      </c>
      <c r="L107" s="84"/>
      <c r="M107" s="84"/>
      <c r="N107" s="84"/>
      <c r="O107" s="84"/>
      <c r="P107" s="84"/>
      <c r="Q107" s="86" t="e">
        <f t="shared" si="2"/>
        <v>#N/A</v>
      </c>
      <c r="R107" s="86" t="e">
        <f>IF(Q107&gt;1%,(R106-(R106*Q107)),Q107)</f>
        <v>#N/A</v>
      </c>
      <c r="S107" s="269" t="e">
        <f>IF(R108&gt;1%,R108,R107)</f>
        <v>#N/A</v>
      </c>
      <c r="T107" s="263"/>
      <c r="U107" s="266"/>
      <c r="V107" s="108"/>
      <c r="W107" s="108"/>
    </row>
    <row r="108" spans="1:23" s="78" customFormat="1" ht="14.25" x14ac:dyDescent="0.2">
      <c r="B108" s="275"/>
      <c r="C108" s="275"/>
      <c r="D108" s="278"/>
      <c r="E108" s="281"/>
      <c r="F108" s="268"/>
      <c r="G108" s="83" t="s">
        <v>140</v>
      </c>
      <c r="H108" s="84"/>
      <c r="I108" s="85" t="e">
        <f>VLOOKUP(H108,[2]Criterios!$B$3:$C$6,2,FALSE)</f>
        <v>#N/A</v>
      </c>
      <c r="J108" s="84"/>
      <c r="K108" s="85" t="e">
        <f>VLOOKUP(J108,[2]Criterios!$B$7:$C$9,2,FALSE)</f>
        <v>#N/A</v>
      </c>
      <c r="L108" s="84"/>
      <c r="M108" s="84"/>
      <c r="N108" s="84"/>
      <c r="O108" s="84"/>
      <c r="P108" s="84"/>
      <c r="Q108" s="86" t="e">
        <f t="shared" si="2"/>
        <v>#N/A</v>
      </c>
      <c r="R108" s="86" t="e">
        <f>(R107-(R107*Q108))</f>
        <v>#N/A</v>
      </c>
      <c r="S108" s="269"/>
      <c r="T108" s="263"/>
      <c r="U108" s="266"/>
      <c r="V108" s="108"/>
      <c r="W108" s="108"/>
    </row>
    <row r="109" spans="1:23" s="78" customFormat="1" ht="14.25" x14ac:dyDescent="0.2">
      <c r="B109" s="275"/>
      <c r="C109" s="275"/>
      <c r="D109" s="278"/>
      <c r="E109" s="281"/>
      <c r="F109" s="270" t="s">
        <v>142</v>
      </c>
      <c r="G109" s="87" t="s">
        <v>141</v>
      </c>
      <c r="H109" s="89"/>
      <c r="I109" s="88" t="e">
        <f>VLOOKUP(H109,[2]Criterios!$B$3:$C$6,2,FALSE)</f>
        <v>#N/A</v>
      </c>
      <c r="J109" s="84"/>
      <c r="K109" s="88" t="e">
        <f>VLOOKUP(J109,[2]Criterios!$B$7:$C$9,2,FALSE)</f>
        <v>#N/A</v>
      </c>
      <c r="L109" s="89"/>
      <c r="M109" s="89"/>
      <c r="N109" s="89"/>
      <c r="O109" s="89"/>
      <c r="P109" s="89"/>
      <c r="Q109" s="90" t="e">
        <f t="shared" si="2"/>
        <v>#N/A</v>
      </c>
      <c r="R109" s="90" t="e">
        <f>IF(Q109&gt;1%,(R108-(R108*Q109)),Q109)</f>
        <v>#N/A</v>
      </c>
      <c r="S109" s="272" t="e">
        <f>IF(R110&gt;1%,R110,R109)</f>
        <v>#N/A</v>
      </c>
      <c r="T109" s="263"/>
      <c r="U109" s="266"/>
      <c r="V109" s="108"/>
      <c r="W109" s="108"/>
    </row>
    <row r="110" spans="1:23" s="78" customFormat="1" ht="14.25" x14ac:dyDescent="0.2">
      <c r="B110" s="276"/>
      <c r="C110" s="276"/>
      <c r="D110" s="279"/>
      <c r="E110" s="282"/>
      <c r="F110" s="271"/>
      <c r="G110" s="91" t="s">
        <v>140</v>
      </c>
      <c r="H110" s="93"/>
      <c r="I110" s="92" t="e">
        <f>VLOOKUP(H110,[2]Criterios!$B$3:$C$6,2,FALSE)</f>
        <v>#N/A</v>
      </c>
      <c r="J110" s="93"/>
      <c r="K110" s="92" t="e">
        <f>VLOOKUP(J110,[2]Criterios!$B$7:$C$9,2,FALSE)</f>
        <v>#N/A</v>
      </c>
      <c r="L110" s="93"/>
      <c r="M110" s="93"/>
      <c r="N110" s="93"/>
      <c r="O110" s="93"/>
      <c r="P110" s="93"/>
      <c r="Q110" s="94" t="e">
        <f t="shared" si="2"/>
        <v>#N/A</v>
      </c>
      <c r="R110" s="94" t="e">
        <f>IF(Q110&gt;1%,(R109-(R109*Q110)),Q110)</f>
        <v>#N/A</v>
      </c>
      <c r="S110" s="273"/>
      <c r="T110" s="264"/>
      <c r="U110" s="267"/>
      <c r="V110" s="108"/>
      <c r="W110" s="108"/>
    </row>
    <row r="111" spans="1:23" s="78" customFormat="1" ht="14.25" x14ac:dyDescent="0.2">
      <c r="B111" s="274"/>
      <c r="C111" s="274"/>
      <c r="D111" s="277"/>
      <c r="E111" s="280" t="e">
        <f>VLOOKUP(D111,[2]Criterios!$A$20:$B$24,2,FALSE)</f>
        <v>#N/A</v>
      </c>
      <c r="F111" s="283" t="s">
        <v>144</v>
      </c>
      <c r="G111" s="79" t="s">
        <v>141</v>
      </c>
      <c r="H111" s="80"/>
      <c r="I111" s="81" t="e">
        <f>VLOOKUP(H111,[2]Criterios!$B$3:$C$6,2,FALSE)</f>
        <v>#N/A</v>
      </c>
      <c r="J111" s="80"/>
      <c r="K111" s="81" t="e">
        <f>VLOOKUP(J111,[2]Criterios!$B$7:$C$9,2,FALSE)</f>
        <v>#N/A</v>
      </c>
      <c r="L111" s="80"/>
      <c r="M111" s="80"/>
      <c r="N111" s="80"/>
      <c r="O111" s="80"/>
      <c r="P111" s="80"/>
      <c r="Q111" s="82" t="e">
        <f t="shared" si="2"/>
        <v>#N/A</v>
      </c>
      <c r="R111" s="82" t="e">
        <f>(E111-(E111*Q111))</f>
        <v>#N/A</v>
      </c>
      <c r="S111" s="284" t="e">
        <f>IF(R112&gt;1%,R112,R111)</f>
        <v>#N/A</v>
      </c>
      <c r="T111" s="262" t="e">
        <f>IF(S115&gt;1%,S115,(IF(S113&gt;1%,S113,S111)))</f>
        <v>#N/A</v>
      </c>
      <c r="U111" s="265" t="e">
        <f>IF(T111&lt;=20%,[2]Criterios!$A$20,IF(T111&lt;=40%,[2]Criterios!$A$21,IF(T111&lt;=60%,[2]Criterios!$A$22,IF(T111&lt;=80,[2]Criterios!$A$23,[2]Criterios!$A$24))))</f>
        <v>#N/A</v>
      </c>
      <c r="V111" s="108"/>
      <c r="W111" s="108"/>
    </row>
    <row r="112" spans="1:23" s="73" customFormat="1" ht="15" x14ac:dyDescent="0.2">
      <c r="B112" s="275"/>
      <c r="C112" s="275"/>
      <c r="D112" s="278"/>
      <c r="E112" s="281"/>
      <c r="F112" s="268"/>
      <c r="G112" s="83" t="s">
        <v>140</v>
      </c>
      <c r="H112" s="84"/>
      <c r="I112" s="85" t="e">
        <f>VLOOKUP(H112,[2]Criterios!$B$3:$C$6,2,FALSE)</f>
        <v>#N/A</v>
      </c>
      <c r="J112" s="84"/>
      <c r="K112" s="85" t="e">
        <f>VLOOKUP(J112,[2]Criterios!$B$7:$C$9,2,FALSE)</f>
        <v>#N/A</v>
      </c>
      <c r="L112" s="84"/>
      <c r="M112" s="84"/>
      <c r="N112" s="84"/>
      <c r="O112" s="84"/>
      <c r="P112" s="84"/>
      <c r="Q112" s="86" t="e">
        <f t="shared" si="2"/>
        <v>#N/A</v>
      </c>
      <c r="R112" s="86" t="e">
        <f>(R111-(R111*Q112))</f>
        <v>#N/A</v>
      </c>
      <c r="S112" s="269"/>
      <c r="T112" s="263"/>
      <c r="U112" s="266"/>
      <c r="V112" s="109"/>
      <c r="W112" s="109"/>
    </row>
    <row r="113" spans="1:23" s="73" customFormat="1" ht="15" x14ac:dyDescent="0.2">
      <c r="B113" s="275"/>
      <c r="C113" s="275"/>
      <c r="D113" s="278"/>
      <c r="E113" s="281"/>
      <c r="F113" s="268" t="s">
        <v>143</v>
      </c>
      <c r="G113" s="83" t="s">
        <v>141</v>
      </c>
      <c r="H113" s="84"/>
      <c r="I113" s="85" t="e">
        <f>VLOOKUP(H113,[2]Criterios!$B$3:$C$6,2,FALSE)</f>
        <v>#N/A</v>
      </c>
      <c r="J113" s="84"/>
      <c r="K113" s="85" t="e">
        <f>VLOOKUP(J113,[2]Criterios!$B$7:$C$9,2,FALSE)</f>
        <v>#N/A</v>
      </c>
      <c r="L113" s="84"/>
      <c r="M113" s="84"/>
      <c r="N113" s="84"/>
      <c r="O113" s="84"/>
      <c r="P113" s="84"/>
      <c r="Q113" s="86" t="e">
        <f t="shared" si="2"/>
        <v>#N/A</v>
      </c>
      <c r="R113" s="86" t="e">
        <f>IF(Q113&gt;1%,(R112-(R112*Q113)),Q113)</f>
        <v>#N/A</v>
      </c>
      <c r="S113" s="269" t="e">
        <f>IF(R114&gt;1%,R114,R113)</f>
        <v>#N/A</v>
      </c>
      <c r="T113" s="263"/>
      <c r="U113" s="266"/>
      <c r="V113" s="109"/>
      <c r="W113" s="109"/>
    </row>
    <row r="114" spans="1:23" s="73" customFormat="1" ht="15" x14ac:dyDescent="0.2">
      <c r="B114" s="275"/>
      <c r="C114" s="275"/>
      <c r="D114" s="278"/>
      <c r="E114" s="281"/>
      <c r="F114" s="268"/>
      <c r="G114" s="83" t="s">
        <v>140</v>
      </c>
      <c r="H114" s="84"/>
      <c r="I114" s="85" t="e">
        <f>VLOOKUP(H114,[2]Criterios!$B$3:$C$6,2,FALSE)</f>
        <v>#N/A</v>
      </c>
      <c r="J114" s="84"/>
      <c r="K114" s="85" t="e">
        <f>VLOOKUP(J114,[2]Criterios!$B$7:$C$9,2,FALSE)</f>
        <v>#N/A</v>
      </c>
      <c r="L114" s="84"/>
      <c r="M114" s="84"/>
      <c r="N114" s="84"/>
      <c r="O114" s="84"/>
      <c r="P114" s="84"/>
      <c r="Q114" s="86" t="e">
        <f t="shared" si="2"/>
        <v>#N/A</v>
      </c>
      <c r="R114" s="86" t="e">
        <f>(R113-(R113*Q114))</f>
        <v>#N/A</v>
      </c>
      <c r="S114" s="269"/>
      <c r="T114" s="263"/>
      <c r="U114" s="266"/>
      <c r="V114" s="109"/>
      <c r="W114" s="109"/>
    </row>
    <row r="115" spans="1:23" s="73" customFormat="1" ht="15" x14ac:dyDescent="0.2">
      <c r="B115" s="275"/>
      <c r="C115" s="275"/>
      <c r="D115" s="278"/>
      <c r="E115" s="281"/>
      <c r="F115" s="270" t="s">
        <v>142</v>
      </c>
      <c r="G115" s="87" t="s">
        <v>141</v>
      </c>
      <c r="H115" s="89"/>
      <c r="I115" s="88" t="e">
        <f>VLOOKUP(H115,[2]Criterios!$B$3:$C$6,2,FALSE)</f>
        <v>#N/A</v>
      </c>
      <c r="J115" s="89"/>
      <c r="K115" s="88" t="e">
        <f>VLOOKUP(J115,[2]Criterios!$B$7:$C$9,2,FALSE)</f>
        <v>#N/A</v>
      </c>
      <c r="L115" s="89"/>
      <c r="M115" s="89"/>
      <c r="N115" s="89"/>
      <c r="O115" s="89"/>
      <c r="P115" s="89"/>
      <c r="Q115" s="90" t="e">
        <f t="shared" si="2"/>
        <v>#N/A</v>
      </c>
      <c r="R115" s="90" t="e">
        <f>IF(Q115&gt;1%,(R114-(R114*Q115)),Q115)</f>
        <v>#N/A</v>
      </c>
      <c r="S115" s="272" t="e">
        <f>IF(R116&gt;1%,R116,R115)</f>
        <v>#N/A</v>
      </c>
      <c r="T115" s="263"/>
      <c r="U115" s="266"/>
      <c r="V115" s="109"/>
      <c r="W115" s="109"/>
    </row>
    <row r="116" spans="1:23" s="73" customFormat="1" ht="15" x14ac:dyDescent="0.2">
      <c r="B116" s="276"/>
      <c r="C116" s="276"/>
      <c r="D116" s="279"/>
      <c r="E116" s="282"/>
      <c r="F116" s="271"/>
      <c r="G116" s="91" t="s">
        <v>140</v>
      </c>
      <c r="H116" s="93"/>
      <c r="I116" s="92" t="e">
        <f>VLOOKUP(H116,[2]Criterios!$B$3:$C$6,2,FALSE)</f>
        <v>#N/A</v>
      </c>
      <c r="J116" s="93"/>
      <c r="K116" s="92" t="e">
        <f>VLOOKUP(J116,[2]Criterios!$B$7:$C$9,2,FALSE)</f>
        <v>#N/A</v>
      </c>
      <c r="L116" s="93"/>
      <c r="M116" s="93"/>
      <c r="N116" s="93"/>
      <c r="O116" s="93"/>
      <c r="P116" s="93"/>
      <c r="Q116" s="94" t="e">
        <f t="shared" si="2"/>
        <v>#N/A</v>
      </c>
      <c r="R116" s="94" t="e">
        <f>IF(Q116&gt;1%,(R115-(R115*Q116)),Q116)</f>
        <v>#N/A</v>
      </c>
      <c r="S116" s="273"/>
      <c r="T116" s="264"/>
      <c r="U116" s="267"/>
      <c r="V116" s="109"/>
      <c r="W116" s="109"/>
    </row>
    <row r="117" spans="1:23" s="76" customFormat="1" ht="15" x14ac:dyDescent="0.2">
      <c r="B117" s="274"/>
      <c r="C117" s="274"/>
      <c r="D117" s="277"/>
      <c r="E117" s="280" t="e">
        <f>VLOOKUP(D117,[2]Criterios!$A$20:$B$24,2,FALSE)</f>
        <v>#N/A</v>
      </c>
      <c r="F117" s="283" t="s">
        <v>144</v>
      </c>
      <c r="G117" s="79" t="s">
        <v>141</v>
      </c>
      <c r="H117" s="80"/>
      <c r="I117" s="81" t="e">
        <f>VLOOKUP(H117,[2]Criterios!$B$3:$C$6,2,FALSE)</f>
        <v>#N/A</v>
      </c>
      <c r="J117" s="80"/>
      <c r="K117" s="81" t="e">
        <f>VLOOKUP(J117,[2]Criterios!$B$7:$C$9,2,FALSE)</f>
        <v>#N/A</v>
      </c>
      <c r="L117" s="80"/>
      <c r="M117" s="80"/>
      <c r="N117" s="80"/>
      <c r="O117" s="80"/>
      <c r="P117" s="80"/>
      <c r="Q117" s="82" t="e">
        <f t="shared" si="2"/>
        <v>#N/A</v>
      </c>
      <c r="R117" s="82" t="e">
        <f>(E117-(E117*Q117))</f>
        <v>#N/A</v>
      </c>
      <c r="S117" s="284" t="e">
        <f>IF(R118&gt;1%,R118,R117)</f>
        <v>#N/A</v>
      </c>
      <c r="T117" s="262" t="e">
        <f>IF(S121&gt;1%,S121,(IF(S119&gt;1%,S119,S117)))</f>
        <v>#N/A</v>
      </c>
      <c r="U117" s="265" t="e">
        <f>IF(T117&lt;=20%,[2]Criterios!$A$20,IF(T117&lt;=40%,[2]Criterios!$A$21,IF(T117&lt;=60%,[2]Criterios!$A$22,IF(T117&lt;=80,[2]Criterios!$A$23,[2]Criterios!$A$24))))</f>
        <v>#N/A</v>
      </c>
      <c r="V117" s="110"/>
      <c r="W117" s="110"/>
    </row>
    <row r="118" spans="1:23" s="76" customFormat="1" ht="15" x14ac:dyDescent="0.2">
      <c r="B118" s="275"/>
      <c r="C118" s="275"/>
      <c r="D118" s="278"/>
      <c r="E118" s="281"/>
      <c r="F118" s="268"/>
      <c r="G118" s="83" t="s">
        <v>140</v>
      </c>
      <c r="H118" s="84"/>
      <c r="I118" s="85" t="e">
        <f>VLOOKUP(H118,[2]Criterios!$B$3:$C$6,2,FALSE)</f>
        <v>#N/A</v>
      </c>
      <c r="J118" s="84"/>
      <c r="K118" s="85" t="e">
        <f>VLOOKUP(J118,[2]Criterios!$B$7:$C$9,2,FALSE)</f>
        <v>#N/A</v>
      </c>
      <c r="L118" s="84"/>
      <c r="M118" s="84"/>
      <c r="N118" s="84"/>
      <c r="O118" s="84"/>
      <c r="P118" s="84"/>
      <c r="Q118" s="86" t="e">
        <f t="shared" si="2"/>
        <v>#N/A</v>
      </c>
      <c r="R118" s="86" t="e">
        <f>(R117-(R117*Q118))</f>
        <v>#N/A</v>
      </c>
      <c r="S118" s="269"/>
      <c r="T118" s="263"/>
      <c r="U118" s="266"/>
      <c r="V118" s="110"/>
      <c r="W118" s="110"/>
    </row>
    <row r="119" spans="1:23" s="76" customFormat="1" ht="15" x14ac:dyDescent="0.2">
      <c r="B119" s="275"/>
      <c r="C119" s="275"/>
      <c r="D119" s="278"/>
      <c r="E119" s="281"/>
      <c r="F119" s="268" t="s">
        <v>143</v>
      </c>
      <c r="G119" s="83" t="s">
        <v>141</v>
      </c>
      <c r="H119" s="84"/>
      <c r="I119" s="85" t="e">
        <f>VLOOKUP(H119,[2]Criterios!$B$3:$C$6,2,FALSE)</f>
        <v>#N/A</v>
      </c>
      <c r="J119" s="84"/>
      <c r="K119" s="85" t="e">
        <f>VLOOKUP(J119,[2]Criterios!$B$7:$C$9,2,FALSE)</f>
        <v>#N/A</v>
      </c>
      <c r="L119" s="84"/>
      <c r="M119" s="84"/>
      <c r="N119" s="84"/>
      <c r="O119" s="84"/>
      <c r="P119" s="84"/>
      <c r="Q119" s="86" t="e">
        <f t="shared" si="2"/>
        <v>#N/A</v>
      </c>
      <c r="R119" s="86" t="e">
        <f>IF(Q119&gt;1%,(R118-(R118*Q119)),Q119)</f>
        <v>#N/A</v>
      </c>
      <c r="S119" s="269" t="e">
        <f>IF(R120&gt;1%,R120,R119)</f>
        <v>#N/A</v>
      </c>
      <c r="T119" s="263"/>
      <c r="U119" s="266"/>
      <c r="V119" s="110"/>
      <c r="W119" s="110"/>
    </row>
    <row r="120" spans="1:23" s="76" customFormat="1" ht="15" x14ac:dyDescent="0.2">
      <c r="B120" s="275"/>
      <c r="C120" s="275"/>
      <c r="D120" s="278"/>
      <c r="E120" s="281"/>
      <c r="F120" s="268"/>
      <c r="G120" s="83" t="s">
        <v>140</v>
      </c>
      <c r="H120" s="84"/>
      <c r="I120" s="85" t="e">
        <f>VLOOKUP(H120,[2]Criterios!$B$3:$C$6,2,FALSE)</f>
        <v>#N/A</v>
      </c>
      <c r="J120" s="84"/>
      <c r="K120" s="85" t="e">
        <f>VLOOKUP(J120,[2]Criterios!$B$7:$C$9,2,FALSE)</f>
        <v>#N/A</v>
      </c>
      <c r="L120" s="84"/>
      <c r="M120" s="84"/>
      <c r="N120" s="84"/>
      <c r="O120" s="84"/>
      <c r="P120" s="84"/>
      <c r="Q120" s="86" t="e">
        <f t="shared" si="2"/>
        <v>#N/A</v>
      </c>
      <c r="R120" s="86" t="e">
        <f>(R119-(R119*Q120))</f>
        <v>#N/A</v>
      </c>
      <c r="S120" s="269"/>
      <c r="T120" s="263"/>
      <c r="U120" s="266"/>
      <c r="V120" s="110"/>
      <c r="W120" s="110"/>
    </row>
    <row r="121" spans="1:23" s="76" customFormat="1" ht="15" x14ac:dyDescent="0.2">
      <c r="B121" s="275"/>
      <c r="C121" s="275"/>
      <c r="D121" s="278"/>
      <c r="E121" s="281"/>
      <c r="F121" s="270" t="s">
        <v>142</v>
      </c>
      <c r="G121" s="87" t="s">
        <v>141</v>
      </c>
      <c r="H121" s="89"/>
      <c r="I121" s="88" t="e">
        <f>VLOOKUP(H121,[2]Criterios!$B$3:$C$6,2,FALSE)</f>
        <v>#N/A</v>
      </c>
      <c r="J121" s="89"/>
      <c r="K121" s="88" t="e">
        <f>VLOOKUP(J121,[2]Criterios!$B$7:$C$9,2,FALSE)</f>
        <v>#N/A</v>
      </c>
      <c r="L121" s="89"/>
      <c r="M121" s="89"/>
      <c r="N121" s="89"/>
      <c r="O121" s="89"/>
      <c r="P121" s="89"/>
      <c r="Q121" s="90" t="e">
        <f t="shared" si="2"/>
        <v>#N/A</v>
      </c>
      <c r="R121" s="90" t="e">
        <f>IF(Q121&gt;1%,(R120-(R120*Q121)),Q121)</f>
        <v>#N/A</v>
      </c>
      <c r="S121" s="272" t="e">
        <f>IF(R122&gt;1%,R122,R121)</f>
        <v>#N/A</v>
      </c>
      <c r="T121" s="263"/>
      <c r="U121" s="266"/>
      <c r="V121" s="110"/>
      <c r="W121" s="110"/>
    </row>
    <row r="122" spans="1:23" x14ac:dyDescent="0.2">
      <c r="B122" s="276"/>
      <c r="C122" s="276"/>
      <c r="D122" s="279"/>
      <c r="E122" s="282"/>
      <c r="F122" s="271"/>
      <c r="G122" s="91" t="s">
        <v>140</v>
      </c>
      <c r="H122" s="93"/>
      <c r="I122" s="92" t="e">
        <f>VLOOKUP(H122,[2]Criterios!$B$3:$C$6,2,FALSE)</f>
        <v>#N/A</v>
      </c>
      <c r="J122" s="93"/>
      <c r="K122" s="92" t="e">
        <f>VLOOKUP(J122,[2]Criterios!$B$7:$C$9,2,FALSE)</f>
        <v>#N/A</v>
      </c>
      <c r="L122" s="93"/>
      <c r="M122" s="93"/>
      <c r="N122" s="93"/>
      <c r="O122" s="93"/>
      <c r="P122" s="93"/>
      <c r="Q122" s="94" t="e">
        <f t="shared" si="2"/>
        <v>#N/A</v>
      </c>
      <c r="R122" s="94" t="e">
        <f>IF(Q122&gt;1%,(R121-(R121*Q122)),Q122)</f>
        <v>#N/A</v>
      </c>
      <c r="S122" s="273"/>
      <c r="T122" s="264"/>
      <c r="U122" s="267"/>
      <c r="V122" s="111"/>
      <c r="W122" s="111"/>
    </row>
    <row r="123" spans="1:23" ht="14.25" x14ac:dyDescent="0.2">
      <c r="A123" s="78"/>
      <c r="B123" s="274"/>
      <c r="C123" s="274"/>
      <c r="D123" s="277"/>
      <c r="E123" s="280" t="e">
        <f>VLOOKUP(D123,[2]Criterios!$A$20:$B$24,2,FALSE)</f>
        <v>#N/A</v>
      </c>
      <c r="F123" s="283" t="s">
        <v>144</v>
      </c>
      <c r="G123" s="79" t="s">
        <v>141</v>
      </c>
      <c r="H123" s="80"/>
      <c r="I123" s="81" t="e">
        <f>VLOOKUP(H123,[2]Criterios!$B$3:$C$6,2,FALSE)</f>
        <v>#N/A</v>
      </c>
      <c r="J123" s="80"/>
      <c r="K123" s="81" t="e">
        <f>VLOOKUP(J123,[2]Criterios!$B$7:$C$9,2,FALSE)</f>
        <v>#N/A</v>
      </c>
      <c r="L123" s="80"/>
      <c r="M123" s="80"/>
      <c r="N123" s="80"/>
      <c r="O123" s="80"/>
      <c r="P123" s="80"/>
      <c r="Q123" s="82" t="e">
        <f t="shared" si="2"/>
        <v>#N/A</v>
      </c>
      <c r="R123" s="82" t="e">
        <f>(E123-(E123*Q123))</f>
        <v>#N/A</v>
      </c>
      <c r="S123" s="284" t="e">
        <f>IF(R124&gt;1%,R124,R123)</f>
        <v>#N/A</v>
      </c>
      <c r="T123" s="262" t="e">
        <f>IF(S127&gt;1%,S127,(IF(S125&gt;1%,S125,S123)))</f>
        <v>#N/A</v>
      </c>
      <c r="U123" s="265" t="e">
        <f>IF(T123&lt;=20%,[2]Criterios!$A$20,IF(T123&lt;=40%,[2]Criterios!$A$21,IF(T123&lt;=60%,[2]Criterios!$A$22,IF(T123&lt;=80,[2]Criterios!$A$23,[2]Criterios!$A$24))))</f>
        <v>#N/A</v>
      </c>
      <c r="V123" s="111"/>
      <c r="W123" s="111"/>
    </row>
    <row r="124" spans="1:23" ht="14.25" x14ac:dyDescent="0.2">
      <c r="A124" s="78"/>
      <c r="B124" s="275"/>
      <c r="C124" s="275"/>
      <c r="D124" s="278"/>
      <c r="E124" s="281"/>
      <c r="F124" s="268"/>
      <c r="G124" s="83" t="s">
        <v>140</v>
      </c>
      <c r="H124" s="84"/>
      <c r="I124" s="85" t="e">
        <f>VLOOKUP(H124,[2]Criterios!$B$3:$C$6,2,FALSE)</f>
        <v>#N/A</v>
      </c>
      <c r="J124" s="84"/>
      <c r="K124" s="85" t="e">
        <f>VLOOKUP(J124,[2]Criterios!$B$7:$C$9,2,FALSE)</f>
        <v>#N/A</v>
      </c>
      <c r="L124" s="84"/>
      <c r="M124" s="84"/>
      <c r="N124" s="84"/>
      <c r="O124" s="84"/>
      <c r="P124" s="84"/>
      <c r="Q124" s="86" t="e">
        <f t="shared" si="2"/>
        <v>#N/A</v>
      </c>
      <c r="R124" s="86" t="e">
        <f>(R123-(R123*Q124))</f>
        <v>#N/A</v>
      </c>
      <c r="S124" s="269"/>
      <c r="T124" s="263"/>
      <c r="U124" s="266"/>
      <c r="V124" s="111"/>
      <c r="W124" s="111"/>
    </row>
    <row r="125" spans="1:23" ht="14.25" x14ac:dyDescent="0.2">
      <c r="A125" s="78"/>
      <c r="B125" s="275"/>
      <c r="C125" s="275"/>
      <c r="D125" s="278"/>
      <c r="E125" s="281"/>
      <c r="F125" s="268" t="s">
        <v>143</v>
      </c>
      <c r="G125" s="83" t="s">
        <v>141</v>
      </c>
      <c r="H125" s="84"/>
      <c r="I125" s="85" t="e">
        <f>VLOOKUP(H125,[2]Criterios!$B$3:$C$6,2,FALSE)</f>
        <v>#N/A</v>
      </c>
      <c r="J125" s="84"/>
      <c r="K125" s="85" t="e">
        <f>VLOOKUP(J125,[2]Criterios!$B$7:$C$9,2,FALSE)</f>
        <v>#N/A</v>
      </c>
      <c r="L125" s="84"/>
      <c r="M125" s="84"/>
      <c r="N125" s="84"/>
      <c r="O125" s="84"/>
      <c r="P125" s="84"/>
      <c r="Q125" s="86" t="e">
        <f t="shared" si="2"/>
        <v>#N/A</v>
      </c>
      <c r="R125" s="86" t="e">
        <f>IF(Q125&gt;1%,(R124-(R124*Q125)),Q125)</f>
        <v>#N/A</v>
      </c>
      <c r="S125" s="269" t="e">
        <f>IF(R126&gt;1%,R126,R125)</f>
        <v>#N/A</v>
      </c>
      <c r="T125" s="263"/>
      <c r="U125" s="266"/>
      <c r="V125" s="111"/>
      <c r="W125" s="111"/>
    </row>
    <row r="126" spans="1:23" ht="14.25" x14ac:dyDescent="0.2">
      <c r="A126" s="78"/>
      <c r="B126" s="275"/>
      <c r="C126" s="275"/>
      <c r="D126" s="278"/>
      <c r="E126" s="281"/>
      <c r="F126" s="268"/>
      <c r="G126" s="83" t="s">
        <v>140</v>
      </c>
      <c r="H126" s="84"/>
      <c r="I126" s="85" t="e">
        <f>VLOOKUP(H126,[2]Criterios!$B$3:$C$6,2,FALSE)</f>
        <v>#N/A</v>
      </c>
      <c r="J126" s="84"/>
      <c r="K126" s="85" t="e">
        <f>VLOOKUP(J126,[2]Criterios!$B$7:$C$9,2,FALSE)</f>
        <v>#N/A</v>
      </c>
      <c r="L126" s="84"/>
      <c r="M126" s="84"/>
      <c r="N126" s="84"/>
      <c r="O126" s="84"/>
      <c r="P126" s="84"/>
      <c r="Q126" s="86" t="e">
        <f t="shared" si="2"/>
        <v>#N/A</v>
      </c>
      <c r="R126" s="86" t="e">
        <f>(R125-(R125*Q126))</f>
        <v>#N/A</v>
      </c>
      <c r="S126" s="269"/>
      <c r="T126" s="263"/>
      <c r="U126" s="266"/>
      <c r="V126" s="111"/>
      <c r="W126" s="111"/>
    </row>
    <row r="127" spans="1:23" ht="14.25" x14ac:dyDescent="0.2">
      <c r="A127" s="78"/>
      <c r="B127" s="275"/>
      <c r="C127" s="275"/>
      <c r="D127" s="278"/>
      <c r="E127" s="281"/>
      <c r="F127" s="270" t="s">
        <v>142</v>
      </c>
      <c r="G127" s="87" t="s">
        <v>141</v>
      </c>
      <c r="H127" s="89"/>
      <c r="I127" s="88" t="e">
        <f>VLOOKUP(H127,[2]Criterios!$B$3:$C$6,2,FALSE)</f>
        <v>#N/A</v>
      </c>
      <c r="J127" s="89"/>
      <c r="K127" s="88" t="e">
        <f>VLOOKUP(J127,[2]Criterios!$B$7:$C$9,2,FALSE)</f>
        <v>#N/A</v>
      </c>
      <c r="L127" s="89"/>
      <c r="M127" s="89"/>
      <c r="N127" s="89"/>
      <c r="O127" s="89"/>
      <c r="P127" s="89"/>
      <c r="Q127" s="90" t="e">
        <f t="shared" si="2"/>
        <v>#N/A</v>
      </c>
      <c r="R127" s="90" t="e">
        <f>IF(Q127&gt;1%,(R126-(R126*Q127)),Q127)</f>
        <v>#N/A</v>
      </c>
      <c r="S127" s="272" t="e">
        <f>IF(R128&gt;1%,R128,R127)</f>
        <v>#N/A</v>
      </c>
      <c r="T127" s="263"/>
      <c r="U127" s="266"/>
      <c r="V127" s="111"/>
      <c r="W127" s="111"/>
    </row>
    <row r="128" spans="1:23" ht="14.25" x14ac:dyDescent="0.2">
      <c r="A128" s="78"/>
      <c r="B128" s="276"/>
      <c r="C128" s="276"/>
      <c r="D128" s="279"/>
      <c r="E128" s="282"/>
      <c r="F128" s="271"/>
      <c r="G128" s="91" t="s">
        <v>140</v>
      </c>
      <c r="H128" s="93"/>
      <c r="I128" s="92" t="e">
        <f>VLOOKUP(H128,[2]Criterios!$B$3:$C$6,2,FALSE)</f>
        <v>#N/A</v>
      </c>
      <c r="J128" s="93"/>
      <c r="K128" s="92" t="e">
        <f>VLOOKUP(J128,[2]Criterios!$B$7:$C$9,2,FALSE)</f>
        <v>#N/A</v>
      </c>
      <c r="L128" s="93"/>
      <c r="M128" s="93"/>
      <c r="N128" s="93"/>
      <c r="O128" s="93"/>
      <c r="P128" s="93"/>
      <c r="Q128" s="94" t="e">
        <f t="shared" si="2"/>
        <v>#N/A</v>
      </c>
      <c r="R128" s="94" t="e">
        <f>IF(Q128&gt;1%,(R127-(R127*Q128)),Q128)</f>
        <v>#N/A</v>
      </c>
      <c r="S128" s="273"/>
      <c r="T128" s="264"/>
      <c r="U128" s="267"/>
      <c r="V128" s="111"/>
      <c r="W128" s="111"/>
    </row>
    <row r="129" spans="2:23" s="78" customFormat="1" ht="14.25" x14ac:dyDescent="0.2">
      <c r="B129" s="274"/>
      <c r="C129" s="274"/>
      <c r="D129" s="277"/>
      <c r="E129" s="280" t="e">
        <f>VLOOKUP(D129,[2]Criterios!$A$20:$B$24,2,FALSE)</f>
        <v>#N/A</v>
      </c>
      <c r="F129" s="283" t="s">
        <v>144</v>
      </c>
      <c r="G129" s="79" t="s">
        <v>141</v>
      </c>
      <c r="H129" s="80"/>
      <c r="I129" s="81" t="e">
        <f>VLOOKUP(H129,[2]Criterios!$B$3:$C$6,2,FALSE)</f>
        <v>#N/A</v>
      </c>
      <c r="J129" s="80"/>
      <c r="K129" s="81" t="e">
        <f>VLOOKUP(J129,[2]Criterios!$B$7:$C$9,2,FALSE)</f>
        <v>#N/A</v>
      </c>
      <c r="L129" s="80"/>
      <c r="M129" s="80"/>
      <c r="N129" s="80"/>
      <c r="O129" s="80"/>
      <c r="P129" s="80"/>
      <c r="Q129" s="82" t="e">
        <f t="shared" si="2"/>
        <v>#N/A</v>
      </c>
      <c r="R129" s="82" t="e">
        <f>(E129-(E129*Q129))</f>
        <v>#N/A</v>
      </c>
      <c r="S129" s="284" t="e">
        <f>IF(R130&gt;1%,R130,R129)</f>
        <v>#N/A</v>
      </c>
      <c r="T129" s="262" t="e">
        <f>IF(S133&gt;1%,S133,(IF(S131&gt;1%,S131,S129)))</f>
        <v>#N/A</v>
      </c>
      <c r="U129" s="265" t="e">
        <f>IF(T129&lt;=20%,[2]Criterios!$A$20,IF(T129&lt;=40%,[2]Criterios!$A$21,IF(T129&lt;=60%,[2]Criterios!$A$22,IF(T129&lt;=80,[2]Criterios!$A$23,[2]Criterios!$A$24))))</f>
        <v>#N/A</v>
      </c>
      <c r="V129" s="108"/>
      <c r="W129" s="108"/>
    </row>
    <row r="130" spans="2:23" s="73" customFormat="1" ht="15" x14ac:dyDescent="0.2">
      <c r="B130" s="275"/>
      <c r="C130" s="275"/>
      <c r="D130" s="278"/>
      <c r="E130" s="281"/>
      <c r="F130" s="268"/>
      <c r="G130" s="83" t="s">
        <v>140</v>
      </c>
      <c r="H130" s="84"/>
      <c r="I130" s="85" t="e">
        <f>VLOOKUP(H130,[2]Criterios!$B$3:$C$6,2,FALSE)</f>
        <v>#N/A</v>
      </c>
      <c r="J130" s="84"/>
      <c r="K130" s="85" t="e">
        <f>VLOOKUP(J130,[2]Criterios!$B$7:$C$9,2,FALSE)</f>
        <v>#N/A</v>
      </c>
      <c r="L130" s="84"/>
      <c r="M130" s="84"/>
      <c r="N130" s="84"/>
      <c r="O130" s="84"/>
      <c r="P130" s="84"/>
      <c r="Q130" s="86" t="e">
        <f t="shared" si="2"/>
        <v>#N/A</v>
      </c>
      <c r="R130" s="86" t="e">
        <f>(R129-(R129*Q130))</f>
        <v>#N/A</v>
      </c>
      <c r="S130" s="269"/>
      <c r="T130" s="263"/>
      <c r="U130" s="266"/>
      <c r="V130" s="109"/>
      <c r="W130" s="109"/>
    </row>
    <row r="131" spans="2:23" s="73" customFormat="1" ht="15" x14ac:dyDescent="0.2">
      <c r="B131" s="275"/>
      <c r="C131" s="275"/>
      <c r="D131" s="278"/>
      <c r="E131" s="281"/>
      <c r="F131" s="268" t="s">
        <v>143</v>
      </c>
      <c r="G131" s="83" t="s">
        <v>141</v>
      </c>
      <c r="H131" s="84"/>
      <c r="I131" s="85" t="e">
        <f>VLOOKUP(H131,[2]Criterios!$B$3:$C$6,2,FALSE)</f>
        <v>#N/A</v>
      </c>
      <c r="J131" s="84"/>
      <c r="K131" s="85" t="e">
        <f>VLOOKUP(J131,[2]Criterios!$B$7:$C$9,2,FALSE)</f>
        <v>#N/A</v>
      </c>
      <c r="L131" s="84"/>
      <c r="M131" s="84"/>
      <c r="N131" s="84"/>
      <c r="O131" s="84"/>
      <c r="P131" s="84"/>
      <c r="Q131" s="86" t="e">
        <f t="shared" si="2"/>
        <v>#N/A</v>
      </c>
      <c r="R131" s="86" t="e">
        <f>IF(Q131&gt;1%,(R130-(R130*Q131)),Q131)</f>
        <v>#N/A</v>
      </c>
      <c r="S131" s="269" t="e">
        <f>IF(R132&gt;1%,R132,R131)</f>
        <v>#N/A</v>
      </c>
      <c r="T131" s="263"/>
      <c r="U131" s="266"/>
      <c r="V131" s="109"/>
      <c r="W131" s="109"/>
    </row>
    <row r="132" spans="2:23" s="73" customFormat="1" ht="15" x14ac:dyDescent="0.2">
      <c r="B132" s="275"/>
      <c r="C132" s="275"/>
      <c r="D132" s="278"/>
      <c r="E132" s="281"/>
      <c r="F132" s="268"/>
      <c r="G132" s="83" t="s">
        <v>140</v>
      </c>
      <c r="H132" s="84"/>
      <c r="I132" s="85" t="e">
        <f>VLOOKUP(H132,[2]Criterios!$B$3:$C$6,2,FALSE)</f>
        <v>#N/A</v>
      </c>
      <c r="J132" s="84"/>
      <c r="K132" s="85" t="e">
        <f>VLOOKUP(J132,[2]Criterios!$B$7:$C$9,2,FALSE)</f>
        <v>#N/A</v>
      </c>
      <c r="L132" s="84"/>
      <c r="M132" s="84"/>
      <c r="N132" s="84"/>
      <c r="O132" s="84"/>
      <c r="P132" s="84"/>
      <c r="Q132" s="86" t="e">
        <f t="shared" si="2"/>
        <v>#N/A</v>
      </c>
      <c r="R132" s="86" t="e">
        <f>(R131-(R131*Q132))</f>
        <v>#N/A</v>
      </c>
      <c r="S132" s="269"/>
      <c r="T132" s="263"/>
      <c r="U132" s="266"/>
      <c r="V132" s="109"/>
      <c r="W132" s="109"/>
    </row>
    <row r="133" spans="2:23" s="73" customFormat="1" ht="15" x14ac:dyDescent="0.2">
      <c r="B133" s="275"/>
      <c r="C133" s="275"/>
      <c r="D133" s="278"/>
      <c r="E133" s="281"/>
      <c r="F133" s="270" t="s">
        <v>142</v>
      </c>
      <c r="G133" s="87" t="s">
        <v>141</v>
      </c>
      <c r="H133" s="89"/>
      <c r="I133" s="88" t="e">
        <f>VLOOKUP(H133,[2]Criterios!$B$3:$C$6,2,FALSE)</f>
        <v>#N/A</v>
      </c>
      <c r="J133" s="89"/>
      <c r="K133" s="88" t="e">
        <f>VLOOKUP(J133,[2]Criterios!$B$7:$C$9,2,FALSE)</f>
        <v>#N/A</v>
      </c>
      <c r="L133" s="89"/>
      <c r="M133" s="89"/>
      <c r="N133" s="89"/>
      <c r="O133" s="89"/>
      <c r="P133" s="89"/>
      <c r="Q133" s="90" t="e">
        <f t="shared" si="2"/>
        <v>#N/A</v>
      </c>
      <c r="R133" s="90" t="e">
        <f>IF(Q133&gt;1%,(R132-(R132*Q133)),Q133)</f>
        <v>#N/A</v>
      </c>
      <c r="S133" s="272" t="e">
        <f>IF(R134&gt;1%,R134,R133)</f>
        <v>#N/A</v>
      </c>
      <c r="T133" s="263"/>
      <c r="U133" s="266"/>
      <c r="V133" s="109"/>
      <c r="W133" s="109"/>
    </row>
    <row r="134" spans="2:23" s="73" customFormat="1" ht="15" x14ac:dyDescent="0.2">
      <c r="B134" s="276"/>
      <c r="C134" s="276"/>
      <c r="D134" s="279"/>
      <c r="E134" s="282"/>
      <c r="F134" s="271"/>
      <c r="G134" s="91" t="s">
        <v>140</v>
      </c>
      <c r="H134" s="93"/>
      <c r="I134" s="92" t="e">
        <f>VLOOKUP(H134,[2]Criterios!$B$3:$C$6,2,FALSE)</f>
        <v>#N/A</v>
      </c>
      <c r="J134" s="93"/>
      <c r="K134" s="92" t="e">
        <f>VLOOKUP(J134,[2]Criterios!$B$7:$C$9,2,FALSE)</f>
        <v>#N/A</v>
      </c>
      <c r="L134" s="93"/>
      <c r="M134" s="93"/>
      <c r="N134" s="93"/>
      <c r="O134" s="93"/>
      <c r="P134" s="93"/>
      <c r="Q134" s="94" t="e">
        <f t="shared" si="2"/>
        <v>#N/A</v>
      </c>
      <c r="R134" s="94" t="e">
        <f>IF(Q134&gt;1%,(R133-(R133*Q134)),Q134)</f>
        <v>#N/A</v>
      </c>
      <c r="S134" s="273"/>
      <c r="T134" s="264"/>
      <c r="U134" s="267"/>
      <c r="V134" s="109"/>
      <c r="W134" s="109"/>
    </row>
    <row r="135" spans="2:23" x14ac:dyDescent="0.2">
      <c r="B135" s="106"/>
      <c r="C135" s="106"/>
      <c r="D135" s="106"/>
      <c r="E135" s="106"/>
      <c r="F135" s="113"/>
      <c r="G135" s="106"/>
      <c r="J135" s="66"/>
      <c r="K135" s="66"/>
      <c r="L135" s="66"/>
      <c r="M135" s="66"/>
      <c r="N135" s="66"/>
      <c r="O135" s="66"/>
      <c r="P135" s="66"/>
      <c r="Q135" s="66"/>
      <c r="R135" s="66"/>
      <c r="S135" s="66"/>
      <c r="T135" s="112"/>
      <c r="U135" s="66"/>
    </row>
  </sheetData>
  <mergeCells count="265">
    <mergeCell ref="B90:B95"/>
    <mergeCell ref="C90:C95"/>
    <mergeCell ref="D90:D95"/>
    <mergeCell ref="E90:E95"/>
    <mergeCell ref="F90:F91"/>
    <mergeCell ref="S90:S91"/>
    <mergeCell ref="T90:T95"/>
    <mergeCell ref="U90:U95"/>
    <mergeCell ref="F92:F93"/>
    <mergeCell ref="S92:S93"/>
    <mergeCell ref="S94:S95"/>
    <mergeCell ref="T129:T134"/>
    <mergeCell ref="U129:U134"/>
    <mergeCell ref="F131:F132"/>
    <mergeCell ref="S131:S132"/>
    <mergeCell ref="F133:F134"/>
    <mergeCell ref="S133:S134"/>
    <mergeCell ref="B129:B134"/>
    <mergeCell ref="C129:C134"/>
    <mergeCell ref="D129:D134"/>
    <mergeCell ref="E129:E134"/>
    <mergeCell ref="F129:F130"/>
    <mergeCell ref="S129:S130"/>
    <mergeCell ref="T123:T128"/>
    <mergeCell ref="U123:U128"/>
    <mergeCell ref="F125:F126"/>
    <mergeCell ref="S125:S126"/>
    <mergeCell ref="F127:F128"/>
    <mergeCell ref="S127:S128"/>
    <mergeCell ref="B123:B128"/>
    <mergeCell ref="C123:C128"/>
    <mergeCell ref="D123:D128"/>
    <mergeCell ref="E123:E128"/>
    <mergeCell ref="F123:F124"/>
    <mergeCell ref="S123:S124"/>
    <mergeCell ref="T117:T122"/>
    <mergeCell ref="U117:U122"/>
    <mergeCell ref="F119:F120"/>
    <mergeCell ref="S119:S120"/>
    <mergeCell ref="F121:F122"/>
    <mergeCell ref="S121:S122"/>
    <mergeCell ref="B117:B122"/>
    <mergeCell ref="C117:C122"/>
    <mergeCell ref="D117:D122"/>
    <mergeCell ref="E117:E122"/>
    <mergeCell ref="F117:F118"/>
    <mergeCell ref="S117:S118"/>
    <mergeCell ref="T111:T116"/>
    <mergeCell ref="U111:U116"/>
    <mergeCell ref="F113:F114"/>
    <mergeCell ref="S113:S114"/>
    <mergeCell ref="F115:F116"/>
    <mergeCell ref="S115:S116"/>
    <mergeCell ref="B111:B116"/>
    <mergeCell ref="C111:C116"/>
    <mergeCell ref="D111:D116"/>
    <mergeCell ref="E111:E116"/>
    <mergeCell ref="F111:F112"/>
    <mergeCell ref="S111:S112"/>
    <mergeCell ref="T105:T110"/>
    <mergeCell ref="U105:U110"/>
    <mergeCell ref="F107:F108"/>
    <mergeCell ref="S107:S108"/>
    <mergeCell ref="F109:F110"/>
    <mergeCell ref="S109:S110"/>
    <mergeCell ref="B105:B110"/>
    <mergeCell ref="C105:C110"/>
    <mergeCell ref="D105:D110"/>
    <mergeCell ref="E105:E110"/>
    <mergeCell ref="F105:F106"/>
    <mergeCell ref="S105:S106"/>
    <mergeCell ref="H101:L101"/>
    <mergeCell ref="B102:B104"/>
    <mergeCell ref="C102:C104"/>
    <mergeCell ref="D102:E103"/>
    <mergeCell ref="F102:F104"/>
    <mergeCell ref="G102:G104"/>
    <mergeCell ref="H102:P102"/>
    <mergeCell ref="B98:W98"/>
    <mergeCell ref="B100:C100"/>
    <mergeCell ref="D100:E100"/>
    <mergeCell ref="G100:H100"/>
    <mergeCell ref="I100:L100"/>
    <mergeCell ref="M100:Q100"/>
    <mergeCell ref="Q102:T102"/>
    <mergeCell ref="U102:U104"/>
    <mergeCell ref="V102:V104"/>
    <mergeCell ref="W102:W104"/>
    <mergeCell ref="H103:K103"/>
    <mergeCell ref="L103:P103"/>
    <mergeCell ref="Q103:Q104"/>
    <mergeCell ref="R103:R104"/>
    <mergeCell ref="S103:S104"/>
    <mergeCell ref="T103:T104"/>
    <mergeCell ref="T84:T89"/>
    <mergeCell ref="U84:U89"/>
    <mergeCell ref="S86:S87"/>
    <mergeCell ref="S88:S89"/>
    <mergeCell ref="B84:B89"/>
    <mergeCell ref="C84:C89"/>
    <mergeCell ref="D84:D89"/>
    <mergeCell ref="E84:E89"/>
    <mergeCell ref="F84:F85"/>
    <mergeCell ref="S84:S85"/>
    <mergeCell ref="T78:T83"/>
    <mergeCell ref="U78:U83"/>
    <mergeCell ref="F80:F81"/>
    <mergeCell ref="S80:S81"/>
    <mergeCell ref="F82:F83"/>
    <mergeCell ref="S82:S83"/>
    <mergeCell ref="B78:B83"/>
    <mergeCell ref="C78:C83"/>
    <mergeCell ref="D78:D83"/>
    <mergeCell ref="E78:E83"/>
    <mergeCell ref="F78:F79"/>
    <mergeCell ref="S78:S79"/>
    <mergeCell ref="T72:T77"/>
    <mergeCell ref="U72:U77"/>
    <mergeCell ref="F74:F75"/>
    <mergeCell ref="S74:S75"/>
    <mergeCell ref="F76:F77"/>
    <mergeCell ref="S76:S77"/>
    <mergeCell ref="B72:B77"/>
    <mergeCell ref="C72:C77"/>
    <mergeCell ref="D72:D77"/>
    <mergeCell ref="E72:E77"/>
    <mergeCell ref="F72:F73"/>
    <mergeCell ref="S72:S73"/>
    <mergeCell ref="T66:T71"/>
    <mergeCell ref="U66:U71"/>
    <mergeCell ref="F68:F69"/>
    <mergeCell ref="S68:S69"/>
    <mergeCell ref="F70:F71"/>
    <mergeCell ref="S70:S71"/>
    <mergeCell ref="B66:B71"/>
    <mergeCell ref="C66:C71"/>
    <mergeCell ref="D66:D71"/>
    <mergeCell ref="E66:E71"/>
    <mergeCell ref="F66:F67"/>
    <mergeCell ref="S66:S67"/>
    <mergeCell ref="F62:F63"/>
    <mergeCell ref="S62:S63"/>
    <mergeCell ref="F64:F65"/>
    <mergeCell ref="S64:S65"/>
    <mergeCell ref="B60:B65"/>
    <mergeCell ref="C60:C65"/>
    <mergeCell ref="D60:D65"/>
    <mergeCell ref="E60:E65"/>
    <mergeCell ref="F60:F61"/>
    <mergeCell ref="S60:S61"/>
    <mergeCell ref="U57:U59"/>
    <mergeCell ref="V57:V59"/>
    <mergeCell ref="H58:K58"/>
    <mergeCell ref="L58:P58"/>
    <mergeCell ref="Q58:Q59"/>
    <mergeCell ref="R58:R59"/>
    <mergeCell ref="S58:S59"/>
    <mergeCell ref="T58:T59"/>
    <mergeCell ref="T60:T65"/>
    <mergeCell ref="U60:U65"/>
    <mergeCell ref="B57:B59"/>
    <mergeCell ref="C57:C59"/>
    <mergeCell ref="D57:E58"/>
    <mergeCell ref="F57:F59"/>
    <mergeCell ref="G57:G59"/>
    <mergeCell ref="H57:P57"/>
    <mergeCell ref="B55:C55"/>
    <mergeCell ref="D55:E55"/>
    <mergeCell ref="G55:H55"/>
    <mergeCell ref="I55:M55"/>
    <mergeCell ref="N55:R55"/>
    <mergeCell ref="H56:L56"/>
    <mergeCell ref="Q57:T57"/>
    <mergeCell ref="T44:T49"/>
    <mergeCell ref="U44:U49"/>
    <mergeCell ref="F46:F47"/>
    <mergeCell ref="S46:S47"/>
    <mergeCell ref="S48:S49"/>
    <mergeCell ref="B53:W53"/>
    <mergeCell ref="T38:T43"/>
    <mergeCell ref="U38:U43"/>
    <mergeCell ref="S40:S41"/>
    <mergeCell ref="S42:S43"/>
    <mergeCell ref="B44:B49"/>
    <mergeCell ref="C44:C49"/>
    <mergeCell ref="D44:D49"/>
    <mergeCell ref="E44:E49"/>
    <mergeCell ref="F44:F45"/>
    <mergeCell ref="S44:S45"/>
    <mergeCell ref="B38:B43"/>
    <mergeCell ref="C38:C43"/>
    <mergeCell ref="D38:D43"/>
    <mergeCell ref="E38:E43"/>
    <mergeCell ref="F38:F39"/>
    <mergeCell ref="S38:S39"/>
    <mergeCell ref="T32:T37"/>
    <mergeCell ref="U32:U37"/>
    <mergeCell ref="F34:F35"/>
    <mergeCell ref="S34:S35"/>
    <mergeCell ref="F36:F37"/>
    <mergeCell ref="S36:S37"/>
    <mergeCell ref="B32:B37"/>
    <mergeCell ref="C32:C37"/>
    <mergeCell ref="D32:D37"/>
    <mergeCell ref="E32:E37"/>
    <mergeCell ref="F32:F33"/>
    <mergeCell ref="S32:S33"/>
    <mergeCell ref="T26:T31"/>
    <mergeCell ref="U26:U31"/>
    <mergeCell ref="F28:F29"/>
    <mergeCell ref="S28:S29"/>
    <mergeCell ref="F30:F31"/>
    <mergeCell ref="S30:S31"/>
    <mergeCell ref="B26:B31"/>
    <mergeCell ref="C26:C31"/>
    <mergeCell ref="D26:D31"/>
    <mergeCell ref="E26:E31"/>
    <mergeCell ref="F26:F27"/>
    <mergeCell ref="S26:S27"/>
    <mergeCell ref="T20:T25"/>
    <mergeCell ref="U20:U25"/>
    <mergeCell ref="F22:F23"/>
    <mergeCell ref="S22:S23"/>
    <mergeCell ref="F24:F25"/>
    <mergeCell ref="S24:S25"/>
    <mergeCell ref="B20:B25"/>
    <mergeCell ref="C20:C25"/>
    <mergeCell ref="D20:D25"/>
    <mergeCell ref="E20:E25"/>
    <mergeCell ref="F20:F21"/>
    <mergeCell ref="S20:S21"/>
    <mergeCell ref="T14:T19"/>
    <mergeCell ref="U14:U19"/>
    <mergeCell ref="F16:F17"/>
    <mergeCell ref="S16:S17"/>
    <mergeCell ref="F18:F19"/>
    <mergeCell ref="S18:S19"/>
    <mergeCell ref="B14:B19"/>
    <mergeCell ref="C14:C19"/>
    <mergeCell ref="D14:D19"/>
    <mergeCell ref="E14:E19"/>
    <mergeCell ref="F14:F15"/>
    <mergeCell ref="S14:S15"/>
    <mergeCell ref="B2:C5"/>
    <mergeCell ref="D2:U5"/>
    <mergeCell ref="B7:W7"/>
    <mergeCell ref="B9:C9"/>
    <mergeCell ref="D9:E9"/>
    <mergeCell ref="G9:H9"/>
    <mergeCell ref="J9:M9"/>
    <mergeCell ref="N9:R9"/>
    <mergeCell ref="Q11:T11"/>
    <mergeCell ref="U11:U13"/>
    <mergeCell ref="H12:K12"/>
    <mergeCell ref="L12:P12"/>
    <mergeCell ref="Q12:Q13"/>
    <mergeCell ref="R12:R13"/>
    <mergeCell ref="S12:S13"/>
    <mergeCell ref="T12:T13"/>
    <mergeCell ref="B11:B13"/>
    <mergeCell ref="C11:C13"/>
    <mergeCell ref="D11:E12"/>
    <mergeCell ref="F11:F13"/>
    <mergeCell ref="G11:G13"/>
    <mergeCell ref="H11:P11"/>
  </mergeCells>
  <dataValidations count="25">
    <dataValidation allowBlank="1" showInputMessage="1" showErrorMessage="1" prompt="Registre nombre completo de la persona que realiza la evaluación en calidad de tercera línea (Oficina de Control Interno)." sqref="M100:Q100"/>
    <dataValidation allowBlank="1" showInputMessage="1" showErrorMessage="1" prompt="Registre nombre completo de la persona que realiza la evaluación en calidad de segunda línea (Subdirección de Diseño, Evaluación y Sistematización)." sqref="N55:R55"/>
    <dataValidation allowBlank="1" showInputMessage="1" showErrorMessage="1" prompt="En el formato DD/MM/AAAA, registre la fecha de diligenciamiento por parte del responsable de la revisión en calidad de segunda línea." sqref="D55:E55"/>
    <dataValidation allowBlank="1" showInputMessage="1" showErrorMessage="1" prompt="En el formato DD/MM/AAAA, registre la fecha de diligenciamiento por parte del responsable de la evaluación en calidad de tercera línea." sqref="D100:E100"/>
    <dataValidation allowBlank="1" showInputMessage="1" showErrorMessage="1" prompt="Relacione la actividad de control registrada en la hoja &quot;1. Mapa y plan de tratamiento&quot;. Si cuenta con mas de dos controles por causa, copie e inserte cuantas filas adicionales requiera." sqref="G11:G13 G102:G104 G57:G59"/>
    <dataValidation allowBlank="1" showInputMessage="1" showErrorMessage="1" prompt="Relacione la causa del riesgo identificado en la hoja &quot;1. Mapa y plan de tratamiento&quot;. Si cuenta con mas de tres causas, copie e inserte cuantas filas adicionales requiera." sqref="F11:F13 F102:F104 F57:F59"/>
    <dataValidation allowBlank="1" showInputMessage="1" showErrorMessage="1" prompt="Seleccione de la lista desplegable, la probabilidad inherente registrada en la hoja &quot;1. Mapa y plan de tratamiento&quot;, columna J." sqref="D13 D104 D59"/>
    <dataValidation allowBlank="1" showInputMessage="1" showErrorMessage="1" prompt="Relacione el riesgo identificado y registrado en la hoja &quot;1. Mapa y plan de tratamiento&quot;." sqref="C11:C13 C102:C104 C57:C59"/>
    <dataValidation allowBlank="1" showInputMessage="1" showErrorMessage="1" prompt="Relacione el código del riesgo." sqref="B11:B13 B102:B104 B57:B59"/>
    <dataValidation allowBlank="1" showInputMessage="1" showErrorMessage="1" promptTitle="Respuesta automática." prompt="El resultado que se genera, corresponde a la probabilidad residual en la evaluación de la tercera línea." sqref="U102:U104"/>
    <dataValidation allowBlank="1" showInputMessage="1" showErrorMessage="1" promptTitle="Respuesta automática." prompt="No diligenciar." sqref="Q12:S13 E104 Q103:S104 E13 Q58:S59 E59"/>
    <dataValidation allowBlank="1" showInputMessage="1" showErrorMessage="1" promptTitle="Respuesta automática." prompt="No diligenciar. RECUERDE que para las filas vacias en las columnas &quot;H&quot; y &quot;J&quot; se debe seleccionar &quot;No aplica&quot;." sqref="T12:T13 T103:T104 T58:T59"/>
    <dataValidation allowBlank="1" showInputMessage="1" showErrorMessage="1" promptTitle="Respuesta automática." prompt="El resultado que se genera, corresponde a la probabilidad residual que se debe registrar en la columna &quot;P&quot; de la hoja 1. Mapa y plan de tratamiento." sqref="U11:U13 U57:U59"/>
    <dataValidation allowBlank="1" showInputMessage="1" showErrorMessage="1" prompt="Son las variables asignadas para evaluar el diseño del control del riesgo." sqref="H102 H11 H57"/>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102:W104"/>
    <dataValidation allowBlank="1" showInputMessage="1" showErrorMessage="1" prompt="Permiten dar un peso a la eficiencia del control y de esta manera dar movimiento en la matriz de calor, a partir de los cambios en la probabilidad y el impacto." sqref="H12 H103 H58"/>
    <dataValidation allowBlank="1" showInputMessage="1" showErrorMessage="1" prompt="Respuesta automática. No diligenciar." sqref="K13 I104 I13 K104 K59 I59"/>
    <dataValidation allowBlank="1" showInputMessage="1" showErrorMessage="1" prompt="Registre las conclusiones u observaciones respecto al diseño de la actividad de control de acuerdo con cada uno de los atributos evaluados, cuando aplique." sqref="V57:V59 V102:V104"/>
    <dataValidation allowBlank="1" showInputMessage="1" showErrorMessage="1" prompt="Seleccione la respuesta de la lista desplegable. Si no se requiere el uso de todas las filas, seleccione &quot;No aplica&quot; para aquellas que se encuentren vacias." sqref="H13 J13 H104 J104 H59 J59"/>
    <dataValidation type="list" allowBlank="1" showInputMessage="1" showErrorMessage="1" sqref="H135:T135 H50:S50 H96:T96">
      <formula1>#REF!</formula1>
    </dataValidation>
    <dataValidation allowBlank="1" showInputMessage="1" showErrorMessage="1" prompt="En el formato DD/MM/AAAA, registre la fecha de diligenciamiento por parte del gestor del proceso." sqref="D9"/>
    <dataValidation allowBlank="1" showInputMessage="1" showErrorMessage="1" prompt="Registre el nombre del proceso." sqref="G9:H9 G100:H100 G55:H55"/>
    <dataValidation allowBlank="1" showInputMessage="1" showErrorMessage="1" prompt="Seleccione la respuesta de la lista desplegable." sqref="L104:P104 L13:P13 L59:P59"/>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103:P103 L12:P12 L58:P58"/>
    <dataValidation allowBlank="1" showInputMessage="1" showErrorMessage="1" prompt="Registre nombre completo del gestor del proceso." sqref="N9"/>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50" max="16383" man="1"/>
  </rowBreaks>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sqref="A1:B4"/>
    </sheetView>
  </sheetViews>
  <sheetFormatPr baseColWidth="10" defaultRowHeight="12.75" x14ac:dyDescent="0.2"/>
  <cols>
    <col min="1" max="1" width="0.7109375" style="35" customWidth="1"/>
    <col min="2" max="2" width="21.42578125" customWidth="1"/>
    <col min="3" max="7" width="20.5703125" customWidth="1"/>
    <col min="8" max="8" width="2.42578125" customWidth="1"/>
    <col min="9" max="11" width="11.42578125" hidden="1" customWidth="1"/>
  </cols>
  <sheetData>
    <row r="1" spans="1:10" ht="17.25" customHeight="1" x14ac:dyDescent="0.2">
      <c r="A1" s="316"/>
      <c r="B1" s="316"/>
      <c r="C1" s="317" t="s">
        <v>139</v>
      </c>
      <c r="D1" s="318"/>
      <c r="E1" s="319"/>
      <c r="F1" s="43" t="s">
        <v>34</v>
      </c>
      <c r="G1" s="44" t="s">
        <v>132</v>
      </c>
      <c r="I1" s="10"/>
      <c r="J1" s="10"/>
    </row>
    <row r="2" spans="1:10" ht="17.25" customHeight="1" x14ac:dyDescent="0.2">
      <c r="A2" s="316"/>
      <c r="B2" s="316"/>
      <c r="C2" s="320"/>
      <c r="D2" s="321"/>
      <c r="E2" s="322"/>
      <c r="F2" s="43" t="s">
        <v>35</v>
      </c>
      <c r="G2" s="44">
        <v>4</v>
      </c>
      <c r="I2" s="10"/>
      <c r="J2" s="10"/>
    </row>
    <row r="3" spans="1:10" ht="24.75" customHeight="1" x14ac:dyDescent="0.2">
      <c r="A3" s="316"/>
      <c r="B3" s="316"/>
      <c r="C3" s="320"/>
      <c r="D3" s="321"/>
      <c r="E3" s="322"/>
      <c r="F3" s="43" t="s">
        <v>36</v>
      </c>
      <c r="G3" s="45" t="s">
        <v>207</v>
      </c>
      <c r="I3" s="10"/>
      <c r="J3" s="10"/>
    </row>
    <row r="4" spans="1:10" ht="17.25" customHeight="1" x14ac:dyDescent="0.2">
      <c r="A4" s="316"/>
      <c r="B4" s="316"/>
      <c r="C4" s="323"/>
      <c r="D4" s="324"/>
      <c r="E4" s="325"/>
      <c r="F4" s="43" t="s">
        <v>37</v>
      </c>
      <c r="G4" s="44" t="s">
        <v>201</v>
      </c>
      <c r="I4" s="10"/>
      <c r="J4" s="10"/>
    </row>
    <row r="5" spans="1:10" x14ac:dyDescent="0.2">
      <c r="B5" s="23"/>
      <c r="C5" s="23"/>
      <c r="D5" s="23"/>
      <c r="E5" s="23"/>
      <c r="F5" s="23"/>
      <c r="G5" s="54" t="s">
        <v>205</v>
      </c>
      <c r="I5" s="10"/>
      <c r="J5" s="10"/>
    </row>
    <row r="6" spans="1:10" x14ac:dyDescent="0.2">
      <c r="B6" s="39" t="s">
        <v>106</v>
      </c>
      <c r="C6" s="23"/>
      <c r="D6" s="23"/>
      <c r="E6" s="23"/>
      <c r="F6" s="23"/>
      <c r="G6" s="23"/>
      <c r="I6" s="2" t="s">
        <v>63</v>
      </c>
    </row>
    <row r="7" spans="1:10" ht="41.25" customHeight="1" x14ac:dyDescent="0.2">
      <c r="B7" s="27" t="s">
        <v>75</v>
      </c>
      <c r="C7" s="311" t="s">
        <v>81</v>
      </c>
      <c r="D7" s="311"/>
      <c r="E7" s="311"/>
      <c r="F7" s="311"/>
      <c r="G7" s="311"/>
      <c r="I7" s="21" t="s">
        <v>61</v>
      </c>
    </row>
    <row r="8" spans="1:10" ht="21" customHeight="1" x14ac:dyDescent="0.2">
      <c r="B8" s="27" t="s">
        <v>76</v>
      </c>
      <c r="C8" s="311" t="s">
        <v>82</v>
      </c>
      <c r="D8" s="311"/>
      <c r="E8" s="311"/>
      <c r="F8" s="311"/>
      <c r="G8" s="311"/>
      <c r="I8" s="21" t="s">
        <v>62</v>
      </c>
    </row>
    <row r="9" spans="1:10" ht="51.75" customHeight="1" x14ac:dyDescent="0.2">
      <c r="B9" s="27" t="s">
        <v>77</v>
      </c>
      <c r="C9" s="311" t="s">
        <v>83</v>
      </c>
      <c r="D9" s="311"/>
      <c r="E9" s="311"/>
      <c r="F9" s="311"/>
      <c r="G9" s="311"/>
      <c r="I9" s="21" t="s">
        <v>105</v>
      </c>
    </row>
    <row r="10" spans="1:10" ht="25.5" customHeight="1" x14ac:dyDescent="0.2">
      <c r="B10" s="29" t="s">
        <v>1</v>
      </c>
      <c r="C10" s="311" t="s">
        <v>12</v>
      </c>
      <c r="D10" s="311"/>
      <c r="E10" s="311"/>
      <c r="F10" s="311"/>
      <c r="G10" s="311"/>
      <c r="I10" s="2" t="s">
        <v>107</v>
      </c>
    </row>
    <row r="11" spans="1:10" ht="25.5" customHeight="1" x14ac:dyDescent="0.2">
      <c r="B11" s="27" t="s">
        <v>78</v>
      </c>
      <c r="C11" s="311" t="s">
        <v>84</v>
      </c>
      <c r="D11" s="311"/>
      <c r="E11" s="311"/>
      <c r="F11" s="311"/>
      <c r="G11" s="311"/>
      <c r="I11" t="s">
        <v>103</v>
      </c>
    </row>
    <row r="12" spans="1:10" ht="29.25" customHeight="1" x14ac:dyDescent="0.2">
      <c r="B12" s="27" t="s">
        <v>79</v>
      </c>
      <c r="C12" s="311" t="s">
        <v>85</v>
      </c>
      <c r="D12" s="311"/>
      <c r="E12" s="311"/>
      <c r="F12" s="311"/>
      <c r="G12" s="311"/>
      <c r="I12" t="s">
        <v>88</v>
      </c>
    </row>
    <row r="13" spans="1:10" ht="30" customHeight="1" x14ac:dyDescent="0.2">
      <c r="B13" s="27" t="s">
        <v>80</v>
      </c>
      <c r="C13" s="311" t="s">
        <v>86</v>
      </c>
      <c r="D13" s="311"/>
      <c r="E13" s="311"/>
      <c r="F13" s="311"/>
      <c r="G13" s="311"/>
      <c r="I13" t="s">
        <v>104</v>
      </c>
    </row>
    <row r="14" spans="1:10" ht="39.75" customHeight="1" x14ac:dyDescent="0.2">
      <c r="B14" s="27" t="s">
        <v>138</v>
      </c>
      <c r="C14" s="311" t="s">
        <v>87</v>
      </c>
      <c r="D14" s="311"/>
      <c r="E14" s="311"/>
      <c r="F14" s="311"/>
      <c r="G14" s="311"/>
    </row>
    <row r="15" spans="1:10" ht="31.5" customHeight="1" x14ac:dyDescent="0.2">
      <c r="B15" s="29" t="s">
        <v>4</v>
      </c>
      <c r="C15" s="311" t="s">
        <v>13</v>
      </c>
      <c r="D15" s="311"/>
      <c r="E15" s="311"/>
      <c r="F15" s="311"/>
      <c r="G15" s="311"/>
    </row>
    <row r="16" spans="1:10" x14ac:dyDescent="0.2">
      <c r="B16" s="4" t="s">
        <v>11</v>
      </c>
      <c r="C16" s="326" t="s">
        <v>14</v>
      </c>
      <c r="D16" s="326"/>
      <c r="E16" s="326"/>
      <c r="F16" s="326"/>
      <c r="G16" s="326"/>
    </row>
    <row r="17" spans="2:7" ht="28.5" customHeight="1" x14ac:dyDescent="0.2">
      <c r="B17" s="29" t="s">
        <v>134</v>
      </c>
      <c r="C17" s="311" t="s">
        <v>137</v>
      </c>
      <c r="D17" s="326"/>
      <c r="E17" s="326"/>
      <c r="F17" s="326"/>
      <c r="G17" s="326"/>
    </row>
    <row r="18" spans="2:7" ht="30" customHeight="1" x14ac:dyDescent="0.2">
      <c r="B18" s="29" t="s">
        <v>136</v>
      </c>
      <c r="C18" s="311" t="s">
        <v>135</v>
      </c>
      <c r="D18" s="326"/>
      <c r="E18" s="326"/>
      <c r="F18" s="326"/>
      <c r="G18" s="326"/>
    </row>
    <row r="20" spans="2:7" x14ac:dyDescent="0.2">
      <c r="B20" s="5" t="s">
        <v>44</v>
      </c>
    </row>
    <row r="21" spans="2:7" ht="29.25" customHeight="1" x14ac:dyDescent="0.2">
      <c r="B21" s="12" t="s">
        <v>45</v>
      </c>
      <c r="C21" s="13" t="s">
        <v>46</v>
      </c>
      <c r="D21" s="313" t="s">
        <v>133</v>
      </c>
      <c r="E21" s="314"/>
      <c r="F21" s="306" t="s">
        <v>94</v>
      </c>
      <c r="G21" s="307"/>
    </row>
    <row r="22" spans="2:7" ht="39.75" customHeight="1" x14ac:dyDescent="0.2">
      <c r="B22" s="26">
        <v>0.2</v>
      </c>
      <c r="C22" s="14" t="s">
        <v>69</v>
      </c>
      <c r="D22" s="312" t="s">
        <v>74</v>
      </c>
      <c r="E22" s="312"/>
      <c r="F22" s="315" t="s">
        <v>89</v>
      </c>
      <c r="G22" s="312"/>
    </row>
    <row r="23" spans="2:7" ht="39.75" customHeight="1" x14ac:dyDescent="0.2">
      <c r="B23" s="26">
        <v>0.4</v>
      </c>
      <c r="C23" s="14" t="s">
        <v>68</v>
      </c>
      <c r="D23" s="312" t="s">
        <v>73</v>
      </c>
      <c r="E23" s="312"/>
      <c r="F23" s="315" t="s">
        <v>90</v>
      </c>
      <c r="G23" s="312"/>
    </row>
    <row r="24" spans="2:7" ht="39.75" customHeight="1" x14ac:dyDescent="0.2">
      <c r="B24" s="26">
        <v>0.6</v>
      </c>
      <c r="C24" s="31" t="s">
        <v>67</v>
      </c>
      <c r="D24" s="312" t="s">
        <v>72</v>
      </c>
      <c r="E24" s="312"/>
      <c r="F24" s="315" t="s">
        <v>91</v>
      </c>
      <c r="G24" s="312"/>
    </row>
    <row r="25" spans="2:7" ht="39.75" customHeight="1" x14ac:dyDescent="0.2">
      <c r="B25" s="26">
        <v>0.8</v>
      </c>
      <c r="C25" s="14" t="s">
        <v>66</v>
      </c>
      <c r="D25" s="312" t="s">
        <v>71</v>
      </c>
      <c r="E25" s="312"/>
      <c r="F25" s="315" t="s">
        <v>92</v>
      </c>
      <c r="G25" s="312"/>
    </row>
    <row r="26" spans="2:7" ht="39.75" customHeight="1" x14ac:dyDescent="0.2">
      <c r="B26" s="26">
        <v>1</v>
      </c>
      <c r="C26" s="14" t="s">
        <v>65</v>
      </c>
      <c r="D26" s="312" t="s">
        <v>70</v>
      </c>
      <c r="E26" s="312"/>
      <c r="F26" s="315" t="s">
        <v>93</v>
      </c>
      <c r="G26" s="312"/>
    </row>
    <row r="28" spans="2:7" x14ac:dyDescent="0.2">
      <c r="B28" s="5" t="s">
        <v>47</v>
      </c>
    </row>
    <row r="29" spans="2:7" x14ac:dyDescent="0.2">
      <c r="B29" s="13" t="s">
        <v>45</v>
      </c>
      <c r="C29" s="13" t="s">
        <v>46</v>
      </c>
      <c r="D29" s="306" t="s">
        <v>96</v>
      </c>
      <c r="E29" s="307"/>
      <c r="F29" s="308" t="s">
        <v>97</v>
      </c>
      <c r="G29" s="309"/>
    </row>
    <row r="30" spans="2:7" ht="35.25" customHeight="1" x14ac:dyDescent="0.2">
      <c r="B30" s="30">
        <v>0.2</v>
      </c>
      <c r="C30" s="31" t="s">
        <v>95</v>
      </c>
      <c r="D30" s="310" t="s">
        <v>108</v>
      </c>
      <c r="E30" s="310"/>
      <c r="F30" s="305" t="s">
        <v>113</v>
      </c>
      <c r="G30" s="305"/>
    </row>
    <row r="31" spans="2:7" ht="51.75" customHeight="1" x14ac:dyDescent="0.2">
      <c r="B31" s="30">
        <v>0.4</v>
      </c>
      <c r="C31" s="14" t="s">
        <v>48</v>
      </c>
      <c r="D31" s="310" t="s">
        <v>109</v>
      </c>
      <c r="E31" s="310"/>
      <c r="F31" s="305" t="s">
        <v>110</v>
      </c>
      <c r="G31" s="305"/>
    </row>
    <row r="32" spans="2:7" ht="40.5" customHeight="1" x14ac:dyDescent="0.2">
      <c r="B32" s="30">
        <v>0.6</v>
      </c>
      <c r="C32" s="31" t="s">
        <v>0</v>
      </c>
      <c r="D32" s="310" t="s">
        <v>111</v>
      </c>
      <c r="E32" s="310"/>
      <c r="F32" s="305" t="s">
        <v>112</v>
      </c>
      <c r="G32" s="305"/>
    </row>
    <row r="33" spans="1:11" ht="40.5" customHeight="1" x14ac:dyDescent="0.2">
      <c r="B33" s="30">
        <v>0.8</v>
      </c>
      <c r="C33" s="14" t="s">
        <v>49</v>
      </c>
      <c r="D33" s="310" t="s">
        <v>114</v>
      </c>
      <c r="E33" s="310"/>
      <c r="F33" s="305" t="s">
        <v>115</v>
      </c>
      <c r="G33" s="305"/>
    </row>
    <row r="34" spans="1:11" ht="40.5" customHeight="1" x14ac:dyDescent="0.2">
      <c r="B34" s="30">
        <v>1</v>
      </c>
      <c r="C34" s="14" t="s">
        <v>50</v>
      </c>
      <c r="D34" s="310" t="s">
        <v>117</v>
      </c>
      <c r="E34" s="310"/>
      <c r="F34" s="305" t="s">
        <v>116</v>
      </c>
      <c r="G34" s="305"/>
    </row>
    <row r="36" spans="1:11" x14ac:dyDescent="0.2">
      <c r="B36" s="5" t="s">
        <v>51</v>
      </c>
    </row>
    <row r="37" spans="1:11" s="38" customFormat="1" ht="12" hidden="1" customHeight="1" x14ac:dyDescent="0.2">
      <c r="A37" s="35"/>
      <c r="B37" s="40" t="s">
        <v>131</v>
      </c>
      <c r="C37" s="41" t="s">
        <v>123</v>
      </c>
      <c r="D37" s="42" t="s">
        <v>124</v>
      </c>
      <c r="E37" s="42" t="s">
        <v>125</v>
      </c>
      <c r="F37" s="41" t="s">
        <v>126</v>
      </c>
      <c r="G37" s="42" t="s">
        <v>127</v>
      </c>
    </row>
    <row r="38" spans="1:11" s="38" customFormat="1" ht="12" hidden="1" customHeight="1" x14ac:dyDescent="0.2">
      <c r="A38" s="35"/>
      <c r="B38" s="36">
        <v>1</v>
      </c>
      <c r="C38" s="37">
        <v>2</v>
      </c>
      <c r="D38" s="37">
        <v>3</v>
      </c>
      <c r="E38" s="37">
        <v>4</v>
      </c>
      <c r="F38" s="37">
        <v>5</v>
      </c>
      <c r="G38" s="37">
        <v>6</v>
      </c>
    </row>
    <row r="39" spans="1:11" ht="24.75" customHeight="1" x14ac:dyDescent="0.2">
      <c r="A39" s="35">
        <v>1</v>
      </c>
      <c r="B39" s="29" t="s">
        <v>122</v>
      </c>
      <c r="C39" s="7" t="s">
        <v>19</v>
      </c>
      <c r="D39" s="7" t="s">
        <v>19</v>
      </c>
      <c r="E39" s="7" t="s">
        <v>19</v>
      </c>
      <c r="F39" s="7" t="s">
        <v>19</v>
      </c>
      <c r="G39" s="8" t="s">
        <v>20</v>
      </c>
      <c r="I39" s="21" t="s">
        <v>118</v>
      </c>
      <c r="J39" s="3" t="s">
        <v>123</v>
      </c>
    </row>
    <row r="40" spans="1:11" ht="24.75" customHeight="1" x14ac:dyDescent="0.2">
      <c r="A40" s="35">
        <v>2</v>
      </c>
      <c r="B40" s="29" t="s">
        <v>121</v>
      </c>
      <c r="C40" s="9" t="s">
        <v>0</v>
      </c>
      <c r="D40" s="9" t="s">
        <v>0</v>
      </c>
      <c r="E40" s="7" t="s">
        <v>19</v>
      </c>
      <c r="F40" s="7" t="s">
        <v>19</v>
      </c>
      <c r="G40" s="8" t="s">
        <v>20</v>
      </c>
      <c r="I40" s="21" t="s">
        <v>119</v>
      </c>
      <c r="J40" s="3" t="s">
        <v>124</v>
      </c>
    </row>
    <row r="41" spans="1:11" ht="24.75" customHeight="1" x14ac:dyDescent="0.2">
      <c r="A41" s="35">
        <v>3</v>
      </c>
      <c r="B41" s="29" t="s">
        <v>120</v>
      </c>
      <c r="C41" s="9" t="s">
        <v>0</v>
      </c>
      <c r="D41" s="9" t="s">
        <v>0</v>
      </c>
      <c r="E41" s="9" t="s">
        <v>0</v>
      </c>
      <c r="F41" s="7" t="s">
        <v>19</v>
      </c>
      <c r="G41" s="8" t="s">
        <v>20</v>
      </c>
      <c r="I41" s="21" t="s">
        <v>120</v>
      </c>
      <c r="J41" s="3" t="s">
        <v>125</v>
      </c>
    </row>
    <row r="42" spans="1:11" ht="24.75" customHeight="1" x14ac:dyDescent="0.2">
      <c r="A42" s="35">
        <v>4</v>
      </c>
      <c r="B42" s="29" t="s">
        <v>119</v>
      </c>
      <c r="C42" s="32" t="s">
        <v>18</v>
      </c>
      <c r="D42" s="9" t="s">
        <v>0</v>
      </c>
      <c r="E42" s="9" t="s">
        <v>0</v>
      </c>
      <c r="F42" s="7" t="s">
        <v>19</v>
      </c>
      <c r="G42" s="8" t="s">
        <v>20</v>
      </c>
      <c r="I42" s="21" t="s">
        <v>121</v>
      </c>
      <c r="J42" s="3" t="s">
        <v>126</v>
      </c>
    </row>
    <row r="43" spans="1:11" ht="24.75" customHeight="1" x14ac:dyDescent="0.2">
      <c r="A43" s="35">
        <v>5</v>
      </c>
      <c r="B43" s="29" t="s">
        <v>118</v>
      </c>
      <c r="C43" s="32" t="s">
        <v>18</v>
      </c>
      <c r="D43" s="32" t="s">
        <v>18</v>
      </c>
      <c r="E43" s="9" t="s">
        <v>0</v>
      </c>
      <c r="F43" s="7" t="s">
        <v>19</v>
      </c>
      <c r="G43" s="8" t="s">
        <v>20</v>
      </c>
      <c r="I43" s="21" t="s">
        <v>122</v>
      </c>
      <c r="J43" s="3" t="s">
        <v>127</v>
      </c>
    </row>
    <row r="44" spans="1:11" ht="25.5" x14ac:dyDescent="0.2">
      <c r="B44" s="11" t="s">
        <v>21</v>
      </c>
      <c r="C44" s="33" t="s">
        <v>123</v>
      </c>
      <c r="D44" s="29" t="s">
        <v>124</v>
      </c>
      <c r="E44" s="29" t="s">
        <v>125</v>
      </c>
      <c r="F44" s="34" t="s">
        <v>126</v>
      </c>
      <c r="G44" s="29" t="s">
        <v>127</v>
      </c>
    </row>
    <row r="47" spans="1:11" ht="38.25" x14ac:dyDescent="0.2">
      <c r="I47" s="22" t="s">
        <v>26</v>
      </c>
      <c r="J47" s="22" t="s">
        <v>32</v>
      </c>
      <c r="K47" s="22" t="s">
        <v>100</v>
      </c>
    </row>
    <row r="48" spans="1:11" x14ac:dyDescent="0.2">
      <c r="I48" s="3" t="s">
        <v>24</v>
      </c>
      <c r="J48" s="3" t="s">
        <v>2</v>
      </c>
      <c r="K48" t="s">
        <v>101</v>
      </c>
    </row>
    <row r="49" spans="9:11" x14ac:dyDescent="0.2">
      <c r="I49" s="3" t="s">
        <v>25</v>
      </c>
      <c r="J49" s="3" t="s">
        <v>3</v>
      </c>
      <c r="K49" s="21" t="s">
        <v>128</v>
      </c>
    </row>
    <row r="51" spans="9:11" x14ac:dyDescent="0.2">
      <c r="I51" s="2" t="s">
        <v>54</v>
      </c>
      <c r="J51" s="2" t="s">
        <v>55</v>
      </c>
    </row>
    <row r="52" spans="9:11" x14ac:dyDescent="0.2">
      <c r="I52" t="s">
        <v>2</v>
      </c>
      <c r="J52" t="s">
        <v>102</v>
      </c>
    </row>
    <row r="53" spans="9:11" x14ac:dyDescent="0.2">
      <c r="I53" t="s">
        <v>3</v>
      </c>
      <c r="J53" t="s">
        <v>56</v>
      </c>
    </row>
    <row r="54" spans="9:11" x14ac:dyDescent="0.2">
      <c r="J54" t="s">
        <v>57</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heetViews>
  <sheetFormatPr baseColWidth="10" defaultColWidth="11.42578125" defaultRowHeight="15" x14ac:dyDescent="0.25"/>
  <cols>
    <col min="1" max="1" width="21.28515625" style="48" bestFit="1" customWidth="1"/>
    <col min="2" max="2" width="11.42578125" style="48"/>
    <col min="3" max="3" width="4.5703125" style="48" bestFit="1" customWidth="1"/>
    <col min="4" max="16384" width="11.42578125" style="48"/>
  </cols>
  <sheetData>
    <row r="2" spans="1:5" x14ac:dyDescent="0.25">
      <c r="A2" s="327" t="s">
        <v>198</v>
      </c>
      <c r="B2" s="327"/>
      <c r="C2" s="327"/>
    </row>
    <row r="3" spans="1:5" x14ac:dyDescent="0.25">
      <c r="A3" s="328" t="s">
        <v>197</v>
      </c>
      <c r="B3" s="48" t="s">
        <v>196</v>
      </c>
      <c r="C3" s="51">
        <v>0.25</v>
      </c>
    </row>
    <row r="4" spans="1:5" x14ac:dyDescent="0.25">
      <c r="A4" s="328"/>
      <c r="B4" s="48" t="s">
        <v>195</v>
      </c>
      <c r="C4" s="51">
        <v>0.15</v>
      </c>
    </row>
    <row r="5" spans="1:5" x14ac:dyDescent="0.25">
      <c r="A5" s="328"/>
      <c r="B5" s="48" t="s">
        <v>194</v>
      </c>
      <c r="C5" s="51">
        <v>0.1</v>
      </c>
    </row>
    <row r="6" spans="1:5" x14ac:dyDescent="0.25">
      <c r="A6" s="50"/>
      <c r="B6" s="48" t="s">
        <v>191</v>
      </c>
    </row>
    <row r="7" spans="1:5" x14ac:dyDescent="0.25">
      <c r="A7" s="328" t="s">
        <v>193</v>
      </c>
      <c r="B7" s="48" t="s">
        <v>192</v>
      </c>
      <c r="C7" s="51">
        <v>0.25</v>
      </c>
    </row>
    <row r="8" spans="1:5" x14ac:dyDescent="0.25">
      <c r="A8" s="328"/>
      <c r="B8" s="48" t="s">
        <v>101</v>
      </c>
      <c r="C8" s="51">
        <v>0.15</v>
      </c>
    </row>
    <row r="9" spans="1:5" x14ac:dyDescent="0.25">
      <c r="A9" s="50"/>
      <c r="B9" s="48" t="s">
        <v>191</v>
      </c>
      <c r="C9" s="51"/>
    </row>
    <row r="11" spans="1:5" x14ac:dyDescent="0.25">
      <c r="A11" s="327" t="s">
        <v>190</v>
      </c>
      <c r="B11" s="327"/>
      <c r="C11" s="327"/>
    </row>
    <row r="12" spans="1:5" x14ac:dyDescent="0.25">
      <c r="A12" s="328" t="s">
        <v>148</v>
      </c>
      <c r="B12" s="48" t="s">
        <v>189</v>
      </c>
      <c r="C12" s="51"/>
      <c r="D12" s="328" t="s">
        <v>30</v>
      </c>
      <c r="E12" s="48" t="s">
        <v>188</v>
      </c>
    </row>
    <row r="13" spans="1:5" x14ac:dyDescent="0.25">
      <c r="A13" s="328"/>
      <c r="B13" s="48" t="s">
        <v>187</v>
      </c>
      <c r="C13" s="51"/>
      <c r="D13" s="328"/>
      <c r="E13" s="48" t="s">
        <v>186</v>
      </c>
    </row>
    <row r="14" spans="1:5" x14ac:dyDescent="0.25">
      <c r="A14" s="328" t="s">
        <v>146</v>
      </c>
      <c r="B14" s="48" t="s">
        <v>185</v>
      </c>
      <c r="C14" s="51"/>
      <c r="D14" s="328" t="s">
        <v>184</v>
      </c>
      <c r="E14" s="48" t="s">
        <v>183</v>
      </c>
    </row>
    <row r="15" spans="1:5" x14ac:dyDescent="0.25">
      <c r="A15" s="328"/>
      <c r="B15" s="48" t="s">
        <v>182</v>
      </c>
      <c r="C15" s="51"/>
      <c r="D15" s="328"/>
      <c r="E15" s="48" t="s">
        <v>181</v>
      </c>
    </row>
    <row r="16" spans="1:5" x14ac:dyDescent="0.25">
      <c r="A16" s="328" t="s">
        <v>145</v>
      </c>
      <c r="B16" s="48" t="s">
        <v>180</v>
      </c>
    </row>
    <row r="17" spans="1:2" x14ac:dyDescent="0.25">
      <c r="A17" s="328"/>
      <c r="B17" s="48" t="s">
        <v>179</v>
      </c>
    </row>
    <row r="19" spans="1:2" x14ac:dyDescent="0.25">
      <c r="A19" s="329" t="s">
        <v>178</v>
      </c>
      <c r="B19" s="329"/>
    </row>
    <row r="20" spans="1:2" x14ac:dyDescent="0.25">
      <c r="A20" s="48" t="s">
        <v>69</v>
      </c>
      <c r="B20" s="49">
        <v>0.2</v>
      </c>
    </row>
    <row r="21" spans="1:2" x14ac:dyDescent="0.25">
      <c r="A21" s="48" t="s">
        <v>68</v>
      </c>
      <c r="B21" s="49">
        <v>0.4</v>
      </c>
    </row>
    <row r="22" spans="1:2" x14ac:dyDescent="0.25">
      <c r="A22" s="48" t="s">
        <v>67</v>
      </c>
      <c r="B22" s="49">
        <v>0.6</v>
      </c>
    </row>
    <row r="23" spans="1:2" x14ac:dyDescent="0.25">
      <c r="A23" s="48" t="s">
        <v>66</v>
      </c>
      <c r="B23" s="49">
        <v>0.8</v>
      </c>
    </row>
    <row r="24" spans="1:2" x14ac:dyDescent="0.25">
      <c r="A24" s="48" t="s">
        <v>65</v>
      </c>
      <c r="B24" s="49">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Bibiana Cubillos Rivera</cp:lastModifiedBy>
  <cp:lastPrinted>2013-02-07T20:45:17Z</cp:lastPrinted>
  <dcterms:created xsi:type="dcterms:W3CDTF">2008-09-05T19:47:59Z</dcterms:created>
  <dcterms:modified xsi:type="dcterms:W3CDTF">2026-01-30T19:40:15Z</dcterms:modified>
</cp:coreProperties>
</file>