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https://sdisgovco-my.sharepoint.com/personal/jarodriguezb2_sdis_gov_co/Documents/26. ABRIL_2026/3_RIESGOS/"/>
    </mc:Choice>
  </mc:AlternateContent>
  <xr:revisionPtr revIDLastSave="1" documentId="8_{664DF75A-BC62-4231-ADCC-E6E7EDB54205}" xr6:coauthVersionLast="47" xr6:coauthVersionMax="47" xr10:uidLastSave="{54ABD94C-9342-4CB3-AA0E-59B5E20705D2}"/>
  <bookViews>
    <workbookView xWindow="-120" yWindow="-120" windowWidth="20730" windowHeight="11160" tabRatio="766" xr2:uid="{00000000-000D-0000-FFFF-FFFF00000000}"/>
  </bookViews>
  <sheets>
    <sheet name="1. Mapa y plan de tratamiento" sheetId="10" r:id="rId1"/>
    <sheet name="2. Evaluación de controles" sheetId="8" r:id="rId2"/>
    <sheet name="Anexos" sheetId="7" r:id="rId3"/>
    <sheet name="Criterios" sheetId="9" state="hidden" r:id="rId4"/>
  </sheets>
  <externalReferences>
    <externalReference r:id="rId5"/>
  </externalReferences>
  <definedNames>
    <definedName name="_xlnm._FilterDatabase" localSheetId="0" hidden="1">'1. Mapa y plan de tratamiento'!$A$10:$AV$25</definedName>
    <definedName name="_xlnm._FilterDatabase" localSheetId="1" hidden="1">'2. Evaluación de controles'!#REF!</definedName>
    <definedName name="_xlnm.Print_Area" localSheetId="0">'1. Mapa y plan de tratamiento'!$A$1:$AV$26</definedName>
    <definedName name="_xlnm.Print_Area" localSheetId="1">'2. Evaluación de controles'!$A$52:$W$96</definedName>
    <definedName name="_xlnm.Print_Area" localSheetId="2">Anexos!$A$1:$G$45</definedName>
    <definedName name="_xlnm.Print_Titles" localSheetId="1">'2. Evaluación de controles'!$2:$5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5" i="10" l="1"/>
  <c r="AA22" i="10"/>
  <c r="AA19" i="10"/>
  <c r="AA11" i="10" l="1"/>
  <c r="R13" i="10"/>
  <c r="R12" i="10"/>
  <c r="L25" i="10"/>
  <c r="L23" i="10"/>
  <c r="L21" i="10"/>
  <c r="L19" i="10"/>
  <c r="L18" i="10"/>
  <c r="L16" i="10"/>
  <c r="L15" i="10"/>
  <c r="L13" i="10"/>
  <c r="L12" i="10"/>
  <c r="K95" i="8"/>
  <c r="I95" i="8"/>
  <c r="Q95" i="8" s="1"/>
  <c r="R95" i="8" s="1"/>
  <c r="K94" i="8"/>
  <c r="I94" i="8"/>
  <c r="Q94" i="8" s="1"/>
  <c r="R94" i="8" s="1"/>
  <c r="K93" i="8"/>
  <c r="I93" i="8"/>
  <c r="Q93" i="8" s="1"/>
  <c r="K92" i="8"/>
  <c r="I92" i="8"/>
  <c r="Q92" i="8" s="1"/>
  <c r="K91" i="8"/>
  <c r="I91" i="8"/>
  <c r="Q91" i="8" s="1"/>
  <c r="K90" i="8"/>
  <c r="I90" i="8"/>
  <c r="Q90" i="8" s="1"/>
  <c r="E90" i="8"/>
  <c r="K49" i="8"/>
  <c r="I49" i="8"/>
  <c r="K48" i="8"/>
  <c r="I48" i="8"/>
  <c r="K47" i="8"/>
  <c r="I47" i="8"/>
  <c r="K46" i="8"/>
  <c r="I46" i="8"/>
  <c r="K45" i="8"/>
  <c r="I45" i="8"/>
  <c r="K44" i="8"/>
  <c r="I44" i="8"/>
  <c r="E44" i="8"/>
  <c r="L24" i="10"/>
  <c r="L22" i="10"/>
  <c r="L20" i="10"/>
  <c r="L17" i="10"/>
  <c r="L14" i="10"/>
  <c r="R11" i="10"/>
  <c r="L11" i="10"/>
  <c r="K15" i="8"/>
  <c r="E14" i="8"/>
  <c r="I14" i="8"/>
  <c r="K14" i="8"/>
  <c r="I15" i="8"/>
  <c r="I16" i="8"/>
  <c r="K16" i="8"/>
  <c r="I17" i="8"/>
  <c r="K17" i="8"/>
  <c r="I18" i="8"/>
  <c r="K18" i="8"/>
  <c r="I19" i="8"/>
  <c r="K19" i="8"/>
  <c r="E20" i="8"/>
  <c r="I20" i="8"/>
  <c r="K20" i="8"/>
  <c r="I21" i="8"/>
  <c r="K21" i="8"/>
  <c r="I22" i="8"/>
  <c r="K22" i="8"/>
  <c r="I23" i="8"/>
  <c r="K23" i="8"/>
  <c r="I24" i="8"/>
  <c r="K24" i="8"/>
  <c r="I25" i="8"/>
  <c r="K25" i="8"/>
  <c r="E26" i="8"/>
  <c r="I26" i="8"/>
  <c r="K26" i="8"/>
  <c r="I27" i="8"/>
  <c r="K27" i="8"/>
  <c r="I28" i="8"/>
  <c r="K28" i="8"/>
  <c r="I29" i="8"/>
  <c r="K29" i="8"/>
  <c r="I30" i="8"/>
  <c r="K30" i="8"/>
  <c r="I31" i="8"/>
  <c r="K31" i="8"/>
  <c r="E32" i="8"/>
  <c r="I32" i="8"/>
  <c r="K32" i="8"/>
  <c r="I33" i="8"/>
  <c r="K33" i="8"/>
  <c r="I34" i="8"/>
  <c r="K34" i="8"/>
  <c r="I35" i="8"/>
  <c r="K35" i="8"/>
  <c r="I36" i="8"/>
  <c r="K36" i="8"/>
  <c r="I37" i="8"/>
  <c r="K37" i="8"/>
  <c r="E38" i="8"/>
  <c r="I38" i="8"/>
  <c r="K38" i="8"/>
  <c r="I39" i="8"/>
  <c r="K39" i="8"/>
  <c r="I40" i="8"/>
  <c r="K40" i="8"/>
  <c r="I41" i="8"/>
  <c r="K41" i="8"/>
  <c r="I42" i="8"/>
  <c r="K42" i="8"/>
  <c r="I43" i="8"/>
  <c r="K43" i="8"/>
  <c r="E60" i="8"/>
  <c r="I60" i="8"/>
  <c r="K60" i="8"/>
  <c r="I61" i="8"/>
  <c r="K61" i="8"/>
  <c r="I62" i="8"/>
  <c r="K62" i="8"/>
  <c r="I63" i="8"/>
  <c r="K63" i="8"/>
  <c r="I64" i="8"/>
  <c r="K64" i="8"/>
  <c r="I65" i="8"/>
  <c r="K65" i="8"/>
  <c r="E66" i="8"/>
  <c r="I66" i="8"/>
  <c r="K66" i="8"/>
  <c r="I67" i="8"/>
  <c r="K67" i="8"/>
  <c r="I68" i="8"/>
  <c r="K68" i="8"/>
  <c r="I69" i="8"/>
  <c r="K69" i="8"/>
  <c r="I70" i="8"/>
  <c r="K70" i="8"/>
  <c r="I71" i="8"/>
  <c r="K71" i="8"/>
  <c r="E72" i="8"/>
  <c r="I72" i="8"/>
  <c r="K72" i="8"/>
  <c r="I73" i="8"/>
  <c r="K73" i="8"/>
  <c r="I74" i="8"/>
  <c r="K74" i="8"/>
  <c r="I75" i="8"/>
  <c r="K75" i="8"/>
  <c r="I76" i="8"/>
  <c r="K76" i="8"/>
  <c r="I77" i="8"/>
  <c r="K77" i="8"/>
  <c r="E78" i="8"/>
  <c r="I78" i="8"/>
  <c r="K78" i="8"/>
  <c r="I79" i="8"/>
  <c r="K79" i="8"/>
  <c r="I80" i="8"/>
  <c r="K80" i="8"/>
  <c r="I81" i="8"/>
  <c r="K81" i="8"/>
  <c r="I82" i="8"/>
  <c r="K82" i="8"/>
  <c r="I83" i="8"/>
  <c r="K83" i="8"/>
  <c r="E84" i="8"/>
  <c r="I84" i="8"/>
  <c r="K84" i="8"/>
  <c r="I85" i="8"/>
  <c r="K85" i="8"/>
  <c r="I86" i="8"/>
  <c r="K86" i="8"/>
  <c r="I87" i="8"/>
  <c r="K87" i="8"/>
  <c r="I88" i="8"/>
  <c r="K88" i="8"/>
  <c r="I89" i="8"/>
  <c r="K89" i="8"/>
  <c r="E106" i="8"/>
  <c r="I106" i="8"/>
  <c r="K106" i="8"/>
  <c r="I107" i="8"/>
  <c r="K107" i="8"/>
  <c r="I108" i="8"/>
  <c r="K108" i="8"/>
  <c r="I109" i="8"/>
  <c r="K109" i="8"/>
  <c r="I110" i="8"/>
  <c r="K110" i="8"/>
  <c r="I111" i="8"/>
  <c r="K111" i="8"/>
  <c r="E112" i="8"/>
  <c r="I112" i="8"/>
  <c r="K112" i="8"/>
  <c r="I113" i="8"/>
  <c r="K113" i="8"/>
  <c r="I114" i="8"/>
  <c r="K114" i="8"/>
  <c r="I115" i="8"/>
  <c r="K115" i="8"/>
  <c r="I116" i="8"/>
  <c r="K116" i="8"/>
  <c r="I117" i="8"/>
  <c r="K117" i="8"/>
  <c r="E118" i="8"/>
  <c r="I118" i="8"/>
  <c r="K118" i="8"/>
  <c r="I119" i="8"/>
  <c r="K119" i="8"/>
  <c r="I120" i="8"/>
  <c r="K120" i="8"/>
  <c r="I121" i="8"/>
  <c r="K121" i="8"/>
  <c r="I122" i="8"/>
  <c r="K122" i="8"/>
  <c r="I123" i="8"/>
  <c r="K123" i="8"/>
  <c r="E124" i="8"/>
  <c r="I124" i="8"/>
  <c r="K124" i="8"/>
  <c r="I125" i="8"/>
  <c r="K125" i="8"/>
  <c r="I126" i="8"/>
  <c r="K126" i="8"/>
  <c r="I127" i="8"/>
  <c r="K127" i="8"/>
  <c r="I128" i="8"/>
  <c r="K128" i="8"/>
  <c r="I129" i="8"/>
  <c r="K129" i="8"/>
  <c r="E130" i="8"/>
  <c r="I130" i="8"/>
  <c r="K130" i="8"/>
  <c r="I131" i="8"/>
  <c r="K131" i="8"/>
  <c r="I132" i="8"/>
  <c r="K132" i="8"/>
  <c r="I133" i="8"/>
  <c r="K133" i="8"/>
  <c r="I134" i="8"/>
  <c r="K134" i="8"/>
  <c r="I135" i="8"/>
  <c r="K135" i="8"/>
  <c r="S94" i="8" l="1"/>
  <c r="Q49" i="8"/>
  <c r="R49" i="8" s="1"/>
  <c r="Q48" i="8"/>
  <c r="R48" i="8" s="1"/>
  <c r="Q47" i="8"/>
  <c r="Q46" i="8"/>
  <c r="Q45" i="8"/>
  <c r="Q44" i="8"/>
  <c r="R90" i="8"/>
  <c r="R91" i="8" s="1"/>
  <c r="S90" i="8" s="1"/>
  <c r="R44" i="8"/>
  <c r="R45" i="8" s="1"/>
  <c r="S44" i="8" s="1"/>
  <c r="Q126" i="8"/>
  <c r="R126" i="8" s="1"/>
  <c r="Q122" i="8"/>
  <c r="R122" i="8" s="1"/>
  <c r="Q109" i="8"/>
  <c r="Q73" i="8"/>
  <c r="Q61" i="8"/>
  <c r="Q35" i="8"/>
  <c r="Q134" i="8"/>
  <c r="R134" i="8" s="1"/>
  <c r="Q106" i="8"/>
  <c r="R106" i="8" s="1"/>
  <c r="Q86" i="8"/>
  <c r="R86" i="8" s="1"/>
  <c r="Q75" i="8"/>
  <c r="Q32" i="8"/>
  <c r="R32" i="8" s="1"/>
  <c r="Q22" i="8"/>
  <c r="Q21" i="8"/>
  <c r="Q115" i="8"/>
  <c r="Q112" i="8"/>
  <c r="R112" i="8" s="1"/>
  <c r="Q71" i="8"/>
  <c r="R71" i="8" s="1"/>
  <c r="Q125" i="8"/>
  <c r="Q118" i="8"/>
  <c r="R118" i="8" s="1"/>
  <c r="Q83" i="8"/>
  <c r="R83" i="8" s="1"/>
  <c r="Q79" i="8"/>
  <c r="Q107" i="8"/>
  <c r="Q43" i="8"/>
  <c r="R43" i="8" s="1"/>
  <c r="Q62" i="8"/>
  <c r="Q38" i="8"/>
  <c r="R38" i="8" s="1"/>
  <c r="Q88" i="8"/>
  <c r="R88" i="8" s="1"/>
  <c r="Q130" i="8"/>
  <c r="R130" i="8" s="1"/>
  <c r="Q120" i="8"/>
  <c r="R120" i="8" s="1"/>
  <c r="Q33" i="8"/>
  <c r="Q133" i="8"/>
  <c r="Q82" i="8"/>
  <c r="R82" i="8" s="1"/>
  <c r="Q113" i="8"/>
  <c r="R113" i="8" s="1"/>
  <c r="S112" i="8" s="1"/>
  <c r="Q72" i="8"/>
  <c r="R72" i="8" s="1"/>
  <c r="R73" i="8" s="1"/>
  <c r="S72" i="8" s="1"/>
  <c r="Q123" i="8"/>
  <c r="R123" i="8" s="1"/>
  <c r="S122" i="8" s="1"/>
  <c r="T118" i="8" s="1"/>
  <c r="U118" i="8" s="1"/>
  <c r="Q64" i="8"/>
  <c r="R64" i="8" s="1"/>
  <c r="Q131" i="8"/>
  <c r="Q60" i="8"/>
  <c r="R60" i="8" s="1"/>
  <c r="Q121" i="8"/>
  <c r="Q114" i="8"/>
  <c r="R114" i="8" s="1"/>
  <c r="R115" i="8" s="1"/>
  <c r="S114" i="8" s="1"/>
  <c r="Q111" i="8"/>
  <c r="R111" i="8" s="1"/>
  <c r="S110" i="8" s="1"/>
  <c r="T106" i="8" s="1"/>
  <c r="U106" i="8" s="1"/>
  <c r="Q76" i="8"/>
  <c r="R76" i="8" s="1"/>
  <c r="Q66" i="8"/>
  <c r="R66" i="8" s="1"/>
  <c r="Q31" i="8"/>
  <c r="R31" i="8" s="1"/>
  <c r="Q24" i="8"/>
  <c r="R24" i="8" s="1"/>
  <c r="Q116" i="8"/>
  <c r="R116" i="8" s="1"/>
  <c r="Q128" i="8"/>
  <c r="R128" i="8" s="1"/>
  <c r="Q63" i="8"/>
  <c r="Q28" i="8"/>
  <c r="Q39" i="8"/>
  <c r="Q78" i="8"/>
  <c r="R78" i="8" s="1"/>
  <c r="Q30" i="8"/>
  <c r="R30" i="8" s="1"/>
  <c r="Q69" i="8"/>
  <c r="Q27" i="8"/>
  <c r="Q40" i="8"/>
  <c r="R40" i="8" s="1"/>
  <c r="Q124" i="8"/>
  <c r="R124" i="8" s="1"/>
  <c r="Q108" i="8"/>
  <c r="R108" i="8" s="1"/>
  <c r="R109" i="8" s="1"/>
  <c r="S108" i="8" s="1"/>
  <c r="Q89" i="8"/>
  <c r="R89" i="8" s="1"/>
  <c r="S88" i="8" s="1"/>
  <c r="Q77" i="8"/>
  <c r="R77" i="8" s="1"/>
  <c r="Q67" i="8"/>
  <c r="Q29" i="8"/>
  <c r="Q135" i="8"/>
  <c r="R135" i="8" s="1"/>
  <c r="S134" i="8" s="1"/>
  <c r="T130" i="8" s="1"/>
  <c r="U130" i="8" s="1"/>
  <c r="Q132" i="8"/>
  <c r="R132" i="8" s="1"/>
  <c r="Q129" i="8"/>
  <c r="R129" i="8" s="1"/>
  <c r="S128" i="8" s="1"/>
  <c r="T124" i="8" s="1"/>
  <c r="U124" i="8" s="1"/>
  <c r="Q117" i="8"/>
  <c r="R117" i="8" s="1"/>
  <c r="S116" i="8" s="1"/>
  <c r="T112" i="8" s="1"/>
  <c r="U112" i="8" s="1"/>
  <c r="Q80" i="8"/>
  <c r="Q70" i="8"/>
  <c r="R70" i="8" s="1"/>
  <c r="Q42" i="8"/>
  <c r="R42" i="8" s="1"/>
  <c r="Q25" i="8"/>
  <c r="R25" i="8" s="1"/>
  <c r="S24" i="8" s="1"/>
  <c r="Q37" i="8"/>
  <c r="R37" i="8" s="1"/>
  <c r="Q84" i="8"/>
  <c r="R84" i="8" s="1"/>
  <c r="Q65" i="8"/>
  <c r="R65" i="8" s="1"/>
  <c r="S64" i="8" s="1"/>
  <c r="Q17" i="8"/>
  <c r="Q127" i="8"/>
  <c r="Q110" i="8"/>
  <c r="R110" i="8" s="1"/>
  <c r="Q85" i="8"/>
  <c r="Q41" i="8"/>
  <c r="Q34" i="8"/>
  <c r="Q119" i="8"/>
  <c r="Q87" i="8"/>
  <c r="Q81" i="8"/>
  <c r="Q74" i="8"/>
  <c r="R74" i="8" s="1"/>
  <c r="Q68" i="8"/>
  <c r="Q36" i="8"/>
  <c r="R36" i="8" s="1"/>
  <c r="Q26" i="8"/>
  <c r="R26" i="8" s="1"/>
  <c r="Q23" i="8"/>
  <c r="Q20" i="8"/>
  <c r="R20" i="8" s="1"/>
  <c r="R21" i="8" s="1"/>
  <c r="S20" i="8" s="1"/>
  <c r="Q19" i="8"/>
  <c r="R19" i="8" s="1"/>
  <c r="Q16" i="8"/>
  <c r="Q18" i="8"/>
  <c r="R18" i="8" s="1"/>
  <c r="Q14" i="8"/>
  <c r="R14" i="8" s="1"/>
  <c r="Q15" i="8"/>
  <c r="S70" i="8" l="1"/>
  <c r="R22" i="8"/>
  <c r="S76" i="8"/>
  <c r="T72" i="8" s="1"/>
  <c r="U72" i="8" s="1"/>
  <c r="S82" i="8"/>
  <c r="R92" i="8"/>
  <c r="R93" i="8" s="1"/>
  <c r="S92" i="8" s="1"/>
  <c r="T90" i="8" s="1"/>
  <c r="U90" i="8" s="1"/>
  <c r="S36" i="8"/>
  <c r="S30" i="8"/>
  <c r="S42" i="8"/>
  <c r="R46" i="8"/>
  <c r="R47" i="8" s="1"/>
  <c r="S46" i="8" s="1"/>
  <c r="S48" i="8"/>
  <c r="R87" i="8"/>
  <c r="S86" i="8" s="1"/>
  <c r="R127" i="8"/>
  <c r="S126" i="8" s="1"/>
  <c r="R61" i="8"/>
  <c r="S60" i="8" s="1"/>
  <c r="R33" i="8"/>
  <c r="S32" i="8" s="1"/>
  <c r="R23" i="8"/>
  <c r="S22" i="8" s="1"/>
  <c r="T20" i="8" s="1"/>
  <c r="U20" i="8" s="1"/>
  <c r="R75" i="8"/>
  <c r="S74" i="8" s="1"/>
  <c r="R131" i="8"/>
  <c r="S130" i="8" s="1"/>
  <c r="R107" i="8"/>
  <c r="S106" i="8" s="1"/>
  <c r="R41" i="8"/>
  <c r="S40" i="8" s="1"/>
  <c r="R121" i="8"/>
  <c r="S120" i="8" s="1"/>
  <c r="R85" i="8"/>
  <c r="S84" i="8" s="1"/>
  <c r="R133" i="8"/>
  <c r="S132" i="8" s="1"/>
  <c r="R125" i="8"/>
  <c r="S124" i="8" s="1"/>
  <c r="R79" i="8"/>
  <c r="S78" i="8" s="1"/>
  <c r="R67" i="8"/>
  <c r="S66" i="8" s="1"/>
  <c r="R119" i="8"/>
  <c r="S118" i="8" s="1"/>
  <c r="R27" i="8"/>
  <c r="S26" i="8" s="1"/>
  <c r="R15" i="8"/>
  <c r="S14" i="8" s="1"/>
  <c r="R39" i="8"/>
  <c r="S38" i="8" s="1"/>
  <c r="S18" i="8"/>
  <c r="T84" i="8" l="1"/>
  <c r="U84" i="8" s="1"/>
  <c r="T44" i="8"/>
  <c r="U44" i="8" s="1"/>
  <c r="R28" i="8"/>
  <c r="R29" i="8" s="1"/>
  <c r="S28" i="8" s="1"/>
  <c r="T26" i="8" s="1"/>
  <c r="U26" i="8" s="1"/>
  <c r="R68" i="8"/>
  <c r="R69" i="8" s="1"/>
  <c r="S68" i="8" s="1"/>
  <c r="T66" i="8"/>
  <c r="U66" i="8" s="1"/>
  <c r="R80" i="8"/>
  <c r="R81" i="8" s="1"/>
  <c r="S80" i="8" s="1"/>
  <c r="T78" i="8" s="1"/>
  <c r="U78" i="8" s="1"/>
  <c r="R62" i="8"/>
  <c r="R63" i="8" s="1"/>
  <c r="S62" i="8" s="1"/>
  <c r="T60" i="8" s="1"/>
  <c r="U60" i="8" s="1"/>
  <c r="R16" i="8"/>
  <c r="R17" i="8" s="1"/>
  <c r="S16" i="8" s="1"/>
  <c r="T14" i="8" s="1"/>
  <c r="U14" i="8" s="1"/>
  <c r="T38" i="8"/>
  <c r="U38" i="8" s="1"/>
  <c r="R34" i="8"/>
  <c r="R35" i="8" s="1"/>
  <c r="S34" i="8" s="1"/>
  <c r="T32" i="8" s="1"/>
  <c r="U32" i="8" s="1"/>
</calcChain>
</file>

<file path=xl/sharedStrings.xml><?xml version="1.0" encoding="utf-8"?>
<sst xmlns="http://schemas.openxmlformats.org/spreadsheetml/2006/main" count="1172" uniqueCount="315">
  <si>
    <t>Moderado</t>
  </si>
  <si>
    <t>Financiero</t>
  </si>
  <si>
    <t>SI</t>
  </si>
  <si>
    <t>NO</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</si>
  <si>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</si>
  <si>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</si>
  <si>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</si>
  <si>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</si>
  <si>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</si>
  <si>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</si>
  <si>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</si>
  <si>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</si>
  <si>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</si>
  <si>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</si>
  <si>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</si>
  <si>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</si>
  <si>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</si>
  <si>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</si>
  <si>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</si>
  <si>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</si>
  <si>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</si>
  <si>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</si>
  <si>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</si>
  <si>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</si>
  <si>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</si>
  <si>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</si>
  <si>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</si>
  <si>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</si>
  <si>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</si>
  <si>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</si>
  <si>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</si>
  <si>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</si>
  <si>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</si>
  <si>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</si>
  <si>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</si>
  <si>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</si>
  <si>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</si>
  <si>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</si>
  <si>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</si>
  <si>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</si>
  <si>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</si>
  <si>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</si>
  <si>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</si>
  <si>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</si>
  <si>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</si>
  <si>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</si>
  <si>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</si>
  <si>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</si>
  <si>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</si>
  <si>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</si>
  <si>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</si>
  <si>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</si>
  <si>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</si>
  <si>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</si>
  <si>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</si>
  <si>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</si>
  <si>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</si>
  <si>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</si>
  <si>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</si>
  <si>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</si>
  <si>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</si>
  <si>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</si>
  <si>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</si>
  <si>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</si>
  <si>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</si>
  <si>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</si>
  <si>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</si>
  <si>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</si>
  <si>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</si>
  <si>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</si>
  <si>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</si>
  <si>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</si>
  <si>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</si>
  <si>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</si>
  <si>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</si>
  <si>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</si>
  <si>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</si>
  <si>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</si>
  <si>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</si>
  <si>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</si>
  <si>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</si>
  <si>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</si>
  <si>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</si>
  <si>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</si>
  <si>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</si>
  <si>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</si>
  <si>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</si>
  <si>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</si>
  <si>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</si>
  <si>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</si>
  <si>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</si>
  <si>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</si>
  <si>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</si>
  <si>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</si>
  <si>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</si>
  <si>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Leve</t>
  </si>
  <si>
    <t>AFECTACIÓN ECONÓMICA</t>
  </si>
  <si>
    <t>AFECTACIÓN REPUTACIONAL</t>
  </si>
  <si>
    <t>Nivel de avance del periodo</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</si>
  <si>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</si>
  <si>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</si>
  <si>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</si>
  <si>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</si>
  <si>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</si>
  <si>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</si>
  <si>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</si>
  <si>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</si>
  <si>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</si>
  <si>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</si>
  <si>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</si>
  <si>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</si>
  <si>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</si>
  <si>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</si>
  <si>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</si>
  <si>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</si>
  <si>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</si>
  <si>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</si>
  <si>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</si>
  <si>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</si>
  <si>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</si>
  <si>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</si>
  <si>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</si>
  <si>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</si>
  <si>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</si>
  <si>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</si>
  <si>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</si>
  <si>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</si>
  <si>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</si>
  <si>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</si>
  <si>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</si>
  <si>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</si>
  <si>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</si>
  <si>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</si>
  <si>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</si>
  <si>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Fiscal</t>
  </si>
  <si>
    <t>Posibilidad de pérdida o daño económico o reputacional que puede sufrir una persona natural o jurídica, al ser utilizada para el lavado de activos, financiación del terrorismo o de la proliferación de armas de destrucción masiva.</t>
  </si>
  <si>
    <t>LA/FT- FPADM</t>
  </si>
  <si>
    <t>Es el efecto dañoso sobre los recursos públicos y/o los bienes y/o intereses patrimoniales de naturaleza pública, a causa de un evento potencial.</t>
  </si>
  <si>
    <t>Interrupción / Eventos externos / Daños a activos fijos.</t>
  </si>
  <si>
    <t>PROCESO SISTEMA DE GESTIÓN
FORMATO MAPA DE RIESGOS</t>
  </si>
  <si>
    <t xml:space="preserve">2. </t>
  </si>
  <si>
    <t xml:space="preserve">1. </t>
  </si>
  <si>
    <t>3.</t>
  </si>
  <si>
    <t>2.</t>
  </si>
  <si>
    <t>1.</t>
  </si>
  <si>
    <t>Evidencia</t>
  </si>
  <si>
    <t>Frecuencia</t>
  </si>
  <si>
    <t>¿Se identifica claramente el propósito de la actividad de control?</t>
  </si>
  <si>
    <t>Documentación</t>
  </si>
  <si>
    <t>Peso</t>
  </si>
  <si>
    <t>Implementación del control</t>
  </si>
  <si>
    <t>Tipo de control</t>
  </si>
  <si>
    <t>Descriptor</t>
  </si>
  <si>
    <t>Rango de califiación de la ejecución</t>
  </si>
  <si>
    <t>Nivel de probabilidad residual</t>
  </si>
  <si>
    <t>Efectividad del conjunto de controles</t>
  </si>
  <si>
    <t>Efectividad del control</t>
  </si>
  <si>
    <t>Total valoración del control</t>
  </si>
  <si>
    <t>2. Atributos informativos</t>
  </si>
  <si>
    <t>1. Atributos de eficiencia</t>
  </si>
  <si>
    <t>OBSERVACIONES A LA EJECUCIÓN DEL CONTROL</t>
  </si>
  <si>
    <t>OBSERVACIONES AL DISEÑO DEL CONTROL</t>
  </si>
  <si>
    <t>PROBABILIDAD RESIDUAL</t>
  </si>
  <si>
    <t>APLICACIÓN DE CONTROLES PARA ESTABLECER RIESGO RESIDUAL</t>
  </si>
  <si>
    <t>CRITERIOS DE EVALUACIÓN DEL DISEÑO DEL CONTROL</t>
  </si>
  <si>
    <t>CONTROL</t>
  </si>
  <si>
    <t>CAUSA</t>
  </si>
  <si>
    <t>PROBABILIDAD INHERENTE</t>
  </si>
  <si>
    <t>RIESGO</t>
  </si>
  <si>
    <t>CÓDIGO</t>
  </si>
  <si>
    <t>Nombres y apellidos responsable de la evaluación:</t>
  </si>
  <si>
    <t>Proceso:</t>
  </si>
  <si>
    <t>Fecha de elaboración:</t>
  </si>
  <si>
    <r>
      <t xml:space="preserve">A continuación se presenta la evaluación realizada por la </t>
    </r>
    <r>
      <rPr>
        <b/>
        <sz val="11"/>
        <color theme="1"/>
        <rFont val="Arial"/>
        <family val="2"/>
      </rPr>
      <t xml:space="preserve">tercera línea </t>
    </r>
    <r>
      <rPr>
        <sz val="11"/>
        <color theme="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</si>
  <si>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Nombres y apellidos del responsable de la revisión:</t>
  </si>
  <si>
    <r>
      <t xml:space="preserve">A continuación se presenta el análisis realizado por la </t>
    </r>
    <r>
      <rPr>
        <b/>
        <sz val="11"/>
        <color theme="1"/>
        <rFont val="Arial"/>
        <family val="2"/>
      </rPr>
      <t xml:space="preserve">segunda línea </t>
    </r>
    <r>
      <rPr>
        <sz val="11"/>
        <color theme="1"/>
        <rFont val="Arial"/>
        <family val="2"/>
      </rPr>
      <t>como responsable de revisar el adecuado diseño y ejecución de los controles que se han establecido por parte de la primera línea de defensa, con el fin de determinar las recomendaciones para el fortalecimiento de los mismos.</t>
    </r>
  </si>
  <si>
    <t>Nombres y apellidos del gestor de proceso:</t>
  </si>
  <si>
    <r>
      <t>A continuación se presenta la evaluación realizada por la</t>
    </r>
    <r>
      <rPr>
        <b/>
        <sz val="11"/>
        <color theme="1"/>
        <rFont val="Arial"/>
        <family val="2"/>
      </rPr>
      <t xml:space="preserve"> primera línea </t>
    </r>
    <r>
      <rPr>
        <sz val="11"/>
        <color theme="1"/>
        <rFont val="Arial"/>
        <family val="2"/>
      </rPr>
      <t>como responsable del diseño de los controles establecidos para la mitigación de los riesgos.</t>
    </r>
  </si>
  <si>
    <t>Probabilidad Inherente</t>
  </si>
  <si>
    <t>Sin registro</t>
  </si>
  <si>
    <t>Con registro</t>
  </si>
  <si>
    <t>No</t>
  </si>
  <si>
    <t>Aleatoria</t>
  </si>
  <si>
    <t>Si</t>
  </si>
  <si>
    <t>Propósito</t>
  </si>
  <si>
    <t>Continua</t>
  </si>
  <si>
    <t>No identificado</t>
  </si>
  <si>
    <t>Sin documentar</t>
  </si>
  <si>
    <t>Identificado</t>
  </si>
  <si>
    <t>Documentado</t>
  </si>
  <si>
    <t>Atributos informativos</t>
  </si>
  <si>
    <t>No aplica</t>
  </si>
  <si>
    <t>Automático</t>
  </si>
  <si>
    <t>Implementación</t>
  </si>
  <si>
    <t>Correctivo</t>
  </si>
  <si>
    <t>Detectivo</t>
  </si>
  <si>
    <t>Preventivo</t>
  </si>
  <si>
    <t>Tipo</t>
  </si>
  <si>
    <t>Atributos de eficiencia</t>
  </si>
  <si>
    <t>1 de 3</t>
  </si>
  <si>
    <t>2 de 3</t>
  </si>
  <si>
    <t>3 de 3</t>
  </si>
  <si>
    <t>Monitoreo tercer trimestre</t>
  </si>
  <si>
    <t>Monitoreo primer trimestre</t>
  </si>
  <si>
    <t>Monitoreo segundo trimestre</t>
  </si>
  <si>
    <t>Clasificación: Información Pública</t>
  </si>
  <si>
    <t>Causa raíz</t>
  </si>
  <si>
    <t>Memo I2025005913 – 21/02/2025</t>
  </si>
  <si>
    <t>Gestión Ambiental</t>
  </si>
  <si>
    <t>Promover el cuidado del ambiente, brindando las herramientas y el apoyo necesario para la planificación, implementación, seguimiento y reporte de la gestión ambiental institucional, aportando al mejoramiento continuo del desempeño ambiental de los servicios sociales de la Secretaria Distrital de Integración Social - SDIS, en cumplimiento de la normativa ambiental vigente.</t>
  </si>
  <si>
    <t>Realizar la verificación del cumplimiento de los lineamientos ambientales en cada unidad operativa bajo el plan de intervención ambiental.</t>
  </si>
  <si>
    <t>Circular No. 014 del 27/03/2026</t>
  </si>
  <si>
    <t>R-GA-001</t>
  </si>
  <si>
    <t>Falta de conocimiento e implementación de los lineamientos ambientales en la gestión y manejo de los residuos aprovechables.</t>
  </si>
  <si>
    <t>Posibilidad de que no se gestionen adecuadamente los residuos aprovechables generados en la entidad, por la no inclusión e implementación de cláusulas ambientales y por la inadecuada disposición de los mismos en los contenedores dispuestos para la separación en la fuente.</t>
  </si>
  <si>
    <t xml:space="preserve">1. Anualmente, los gestores ambientales y referentes ambientales técnicos, realizan seguimiento a la implementación del Plan de acción interno para el aprovechamiento eficiente de los residuos sólidos - PAIPAERS - PLA-GA-003 en las unidades operativas, mediante la metodología de intervención ambiental de la entidad documentada en el PLA-GA-002 del proceso de gestión ambiental, con el propósito de socializar los lineamientos ambientales, valorar la implementación del lineamiento.
Como evidencia se tiene el acta de intervención, informe de intervención, lista de asistencia de intervención, descritos en el Anexo 3 del PLA-GA-002 y base de programación de acuerdo al cronograma establecido. </t>
  </si>
  <si>
    <t>Gestores ambientales locales - Referentes ambientales técnicos.</t>
  </si>
  <si>
    <t>(Número de unidades operativas con seguimiento a la implementación del PAIPAERS bajo intervención ambiental / Número de unidades operativas de la entidad programadas por año) * 100</t>
  </si>
  <si>
    <t>100% de unidades operativas intervenidas de acuerdo con la programación por año</t>
  </si>
  <si>
    <t>Se remiten las 53 actas de intervención ambiental con sus respectivas listas de asistencia de las 53 intervenciones programadas para el primer trimestre 2026, donde se puede evidenciar el seguimiento al cumplimiento e implementación del PAIPAERS. Estas intervenciones se adelantaron de la siguiente manera: 53 unidades operativas visitadas en el mes de marzo. La cantidad   de unidades operativas de la entidad programadas para el 2026 son 850.</t>
  </si>
  <si>
    <t>09/04/2026: Se sugiere revisar y ajustar las cifras del reporte cualitativo dado que el indicador de la actividad de control tiene como denominador Número de unidades operativas de la entidad programadas por año. Lo anterior con el fin que el reporte cualitativo coincida con lo establecido  tanto en la actividad de control como con el indicador. 
10/04/2026. No se generan observaciones o recomendaciones respecto a los avances y evidencias presentados en el monitoreo al riesgo de gestión.</t>
  </si>
  <si>
    <t>2. Cada vez que se recibe una solicitud por parte de las diferentes dependencias de la entidad, el líder del programa de consumo sostenible, realiza la revisión de los estudios previos, anexo técnico y objeto contractual con el fin de definir y adelantar la inclusión de cláusulas ambientales en el manejo integral de los residuos aprovechables en los contratos que les aplique, dando cumplimiento a lo establecido en el Manual de Compras Verdes MNL-GA-001.
Como evidencia queda el memorando (formato FOR-GD-003) de respuesta con el aval de la inclusión de las clausulas ambientales.</t>
  </si>
  <si>
    <t>Líder del programa de consumo sostenible del PIGA.</t>
  </si>
  <si>
    <t>(Número de contratos con cláusulas ambientales incluidas / Número de contratos remitidos a la dependencia de gestión ambiental) * 100</t>
  </si>
  <si>
    <t>100% de contratos con cláusulas ambientales remitidos a la dependencia de gestión ambiental</t>
  </si>
  <si>
    <t>Se remiten los memorandos de inclusión de cláusulas ambientales del primer trimestre del año, donde se informa por mes las cláusulas incluidas en los 25 procesos precontractuales, de conformidad con las 25  solicitudes realizadas al equipo de gestión ambiental. Es importante resaltar que las cláusulas ambientales incluidas para los soportes de este riesgo, aplican para el manejo integral de los residuos aprovechables en los diferentes procesos precontractuales.</t>
  </si>
  <si>
    <t>09/04/2026. No se generan observaciones o recomendaciones respecto a los avances y evidencias presentados en el monitoreo al riesgo de gestión.</t>
  </si>
  <si>
    <t>No se remiten al equipo de gestión ambiental las solicitudes de inclusión de cláusulas ambientales.</t>
  </si>
  <si>
    <t>3. Trimestralmente el líder del programa de consumo sostenible informa a las dependencias de la entidad a través de un mecanismo de comunicación o socialización, las directrices para la inclusión e implementación de cláusulas ambientales relacionadas con la potencialización del uso de materiales aprovechables, dando cumplimiento a lo establecido en el Manual de Compras Verdes MNL-GA 001.
Como evidencia se cuenta con el registro de las comunicaciones envidadas (memorandos en formato FOR-GD-003, piezas comunicativas, actas de mesas ambientales FOR-GD-002), entre otros.</t>
  </si>
  <si>
    <t>3. Trimestralmente el líder del programa de consumo sostenible informará a las dependencias de la entidad a través de un mecanismo de comunicación o socialización, las directrices para la inclusión e implementación de cláusulas ambientales relacionadas con la potencialización del uso de materiales aprovechables, dando cumplimiento a lo establecido en el Manual de Compras Verdes MNL-GA 001.
Como evidencia se cuenta con el registro de las comunicaciones envidadas (memorandos en formato FOR-GD-003, piezas comunicativas, actas de mesas ambientales FOR-GD-002), entre otros.</t>
  </si>
  <si>
    <t>100% de comunicaciones enviadas</t>
  </si>
  <si>
    <t>R-GA-003</t>
  </si>
  <si>
    <t>Falta de conocimiento de los lineamientos ambientales en la gestión y manejo de los residuos peligrosos, hospitalarios, especiales (colchones, llantas y/o escombros).</t>
  </si>
  <si>
    <t>Posibilidad de que se lleve a cabo una inadecuada disposición de los residuos peligrosos, hospitalarios, especiales (colchones, llantas y/o escombros) por la no implementación de los lineamientos ambientales institucionales.</t>
  </si>
  <si>
    <t xml:space="preserve">1. Anualmente, los gestores ambientales y referentes ambientales técnicos, realizan seguimiento a la implementación del Plan de gestión integral de residuos peligrosos - PGIRP - PLA-GA-004, Formato Modelo Plan de gestión integral de residuos hospitalarios y similares - PGIRH - FOR-GA-025, y a la generación y manejo de residuos especiales en las unidades operativas,  mediante la metodología de intervención ambiental de la entidad documentada en el PLA-GA-002 del proceso de gestión ambiental, con el propósito de socializar los lineamientos ambientales, valorar la implementación del lineamiento.
Como evidencia se tiene el acta de intervención, informe de intervención, lista de asistencia de intervención, descritos en el Anexo 3 del PLA-GA-002 y base de programación de acuerdo al cronograma establecido. </t>
  </si>
  <si>
    <t>(Número de unidades operativas con seguimiento a la implementación del PGIRP, PGIRH y residuos especiales bajo intervención ambiental / Número de unidades operativas de la entidad programadas por año) * 100</t>
  </si>
  <si>
    <t>Se remite las 53 actas de intervención ambiental con sus respectivas listas de asistencia de las 53 intervenciones programadas para el primer trimestre 2026, donde se puede evidenciar el seguimiento al cumplimiento e implementación del Plan de gestión integral de residuos peligrosos -PGIRP, Plan de gestión integral de residuos hospitalarios y similares -PGIRH, la generación y manejo de residuos especiales. Estas intervenciones se adelantaron de la siguiente manera: 53 unidades operativas visitadas en el mes de marzo.  La cantidad   de unidades operativas de la entidad programadas para el 2026 son 850.</t>
  </si>
  <si>
    <t xml:space="preserve">2. Cada que se recibe una solicitud por parte de las diferentes dependencias de la entidad, el líder del programa de consumo sostenible, realiza la revisión de los estudios previos, anexo técnico y objeto contractual con el fin de definir y adelantar la inclusión de cláusulas ambientales en el manejo integral de los residuos hospitalarios, peligrosos y especiales a los contratos que les aplique, dando cumplimiento a lo establecido en el Manual de Compras Verdes MNL-GA-001.
Como evidencia queda el memorando (formato FOR-GD-003) de respuesta con el aval de la inclusión de las clausulas ambientales. </t>
  </si>
  <si>
    <t>(Número de contratos con cláusulas ambientales / Número de contratos remitidos a la dependencia de gestión ambiental que aplique) * 100</t>
  </si>
  <si>
    <t>Se remiten los memorandos de inclusión de cláusulas ambientales del primer trimestre del año, donde se informa por mes las cláusulas incluidas a los 27 procesos precontractuales, de conformidad con las 27 solicitudes realizadas al equipo de gestión ambiental. Es importante resaltar que las cláusulas ambientales incluidas para los soportes de este riesgo, aplican para el manejo integral de los residuos hospitalarios, peligrosos y especiales en los diferentes procesos precontractuales.
Es importante resaltar que a la fecha de corte se dio respuesta al 100% de solicitudes de inclusión de cláusulas ambientales.</t>
  </si>
  <si>
    <t>Falta de seguimiento a la implementación de los lineamientos ambientales, que afecta el cumplimiento de las metas del Plan Institucional de Gestión Ambiental - PIGA de la entidad.</t>
  </si>
  <si>
    <t>3. Semestralmente el líder del programa de Gestión Integral Residuos de la dependencia de gestión ambiental realiza seguimiento a la implementación del instructivo Residuos de Construcción y Demolición - INS-GA-005 y del instructivo Manejo y Disposición de Colchones y Colchonetas - INS-GA-006, con el propósito de valorar la implementación y gestión integral de estos residuos al interior de la entidad. En caso de que no se realice el seguimiento, se adelantará la verificación del cumplimento bajo la herramienta Storm User y aplicativo web de la Secretaría Distrital de Ambiente.
Como evidencia se tiene dos matrices en Excel consolidando la información de implementación.</t>
  </si>
  <si>
    <t>Líder del programa de Gestión Integral Residuos del PIGA.</t>
  </si>
  <si>
    <t>Seguimientos realizados a la implementación de los Instructivos de RCD, colchones y colchonetas</t>
  </si>
  <si>
    <t>Dos (2) seguimientos realizados</t>
  </si>
  <si>
    <t>La matriz del primer seguimiento de la implementación a la gestión, manejo y disposición de colchones y colchonetas y al Instructivos de RCD, se tiene establecida para el segundo trimestre del año 2026.</t>
  </si>
  <si>
    <t>R-GA-004</t>
  </si>
  <si>
    <t>La falta de conocimiento e implementación de los lineamientos ambientales en la gestión y manejo de emisiones atmosféricas y ruido.</t>
  </si>
  <si>
    <t>Posibilidad de que se generen emisiones atmosféricas, ruido y vertimientos contaminantes que superen los límites permisibles por norma, por la falta de mantenimiento preventivo o correctivo a fuentes de generación fijas y móviles y por la no implementación de los lineamientos ambientales institucionales.</t>
  </si>
  <si>
    <t>1. Cada vez que se recibe una solicitud por parte de las diferentes dependencias de la entidad, el líder del programa de consumo sostenible, realiza la revisión de los estudios previos, anexo técnico y objeto contractual con el fin de definir y adelantar la inclusión de cláusulas ambientales en control y manejo integral a la generación de emisiones atmosféricas, ruido y vertimientos en los contratos que les aplique, dando cumplimiento a lo establecido en el Manual de Compras Verdes MNL-GA-001.  
Como evidencia queda el memorando  (formato FOR-GD-003)  de respuesta con el aval de la inclusión de las clausulas ambientales.</t>
  </si>
  <si>
    <t>Se remiten los memorandos de inclusión de cláusulas ambientales del primer trimestre del año, donde se informa por mes las cláusulas incluidas en 14 procesos precontractuales, de conformidad con las 14 solicitudes realizadas al equipo de gestión ambiental. Es importante resaltar que la cláusula ambiental incluida para los soportes de este riesgo, aplica para el control y manejo integral a la generación de emisiones atmosféricas, ruido y vertimientos en los diferentes procesos precontractuales.
Es importante resaltar que a la fecha de corte se dio respuesta al 100% de solicitudes de inclusión de cláusulas ambientales.</t>
  </si>
  <si>
    <t>2. Semestralmente el líder del programa de Gestión Integral de Residuos de la dependencia de gestión ambiental realiza un seguimiento a los procesos de mantenimiento preventivo para los equipos y elementos fijos que generan emisiones atmosféricas, con el propósito de verificar el cumplimiento de los lineamientos ambientales en el tema, descritos en la Matriz de Aspectos e Impactos ambientales por Servicio - FOR-GA-40. En caso de que no se realice el seguimiento se adelantará la verificación del cumplimento bajo la respuesta anual de auditoría a la Secretaría Distrital de Ambiente.
Como evidencia está la matriz en Excel consolidando la información de los equipos y elementos de la entidad incluyendo el seguimiento de los procesos de mantenimiento.</t>
  </si>
  <si>
    <t>2. Semestralmente el líder del programa de Gestión Integral de Residuos del dependencia de gestión ambiental realiza un seguimiento a los procesos de mantenimiento preventivo para los equipos y elementos fijos que generan emisiones atmosféricas, con el propósito de verificar el cumplimiento de los lineamientos ambientales en el tema, descritos en la Matriz de Aspectos e Impactos ambientales por Servicio - FOR-GA-40. En caso de que no se realice el seguimiento se adelantará la verificación del cumplimento bajo la respuesta anual de auditoría a la Secretaría Distrital de Ambiente.
Como evidencia está la matriz en Excel consolidando la información de los equipos y elementos de la entidad incluyendo el seguimiento de los procesos de mantenimiento.</t>
  </si>
  <si>
    <t>Líder del programa de gestión integral de residuos del PIGA.</t>
  </si>
  <si>
    <t>Seguimientos realizados a los procesos de mantenimiento preventivo o correctivo para los equipos y elementos fijos que generan emisiones atmosféricas.</t>
  </si>
  <si>
    <t>La matriz del primer seguimiento a los procesos de mantenimiento preventivo para los equipos y elementos fijos que generan emisiones atmosféricas, se tiene establecida para el segundo trimestre del año 2026.</t>
  </si>
  <si>
    <t xml:space="preserve">3. Anualmente, los gestores ambientales y referentes ambientales técnicos, realizan seguimiento a la implementación del Plan de Gestión Integral de aceite vegetal usado (AVU) y grasas, mediante la metodología de intervención ambiental de la entidad documentada en el PLA-GA-002 del proceso de gestión ambiental, con el propósito de socializar los lineamientos ambientales, valorar la implementación de los lineamientos.
Como evidencia se tiene el acta de intervención, informe de intervención, lista de asistencia de intervención , descritos en el Anexo 3 del PLA-GA-002 y base de programación de acuerdo al cronograma establecido. </t>
  </si>
  <si>
    <t>(Número de unidades operativas con seguimiento a la implementación del Plan de Gestión Integral de aceite vegetal usado (AVU) y grasas y el Instructivo para Mejorar los Vertimientos bajo intervención ambiental / Número de unidades operativas de la entidad programadas por año) * 100</t>
  </si>
  <si>
    <t>Se remite las 53 actas de intervención ambiental con sus respectivas listas de asistencia de las 53 intervenciones programadas para el primer trimestre 2026, donde se puede evidenciar el seguimiento al cumplimiento e implementación del Plan de Gestión Integral de aceite vegetal usado (AVU) y grasas y el Instructivo para Mejorar los Vertimientos. Estas intervenciones se adelantaron de la siguiente manera: 53 unidades operativas visitadas en el mes de marzo.  La cantidad   de unidades operativas de la entidad programadas para el 2026 son 850.</t>
  </si>
  <si>
    <t>R-GA-005</t>
  </si>
  <si>
    <t>Falta de conocimiento  y apropiación de los lineamientos ambientales en la gestión, manejo y uso de Publicidad Exterior Visual.</t>
  </si>
  <si>
    <t>Posibilidad de que se realice el diseño, uso y/o ubicación inadecuado de la Publicidad Exterior Visual (PEV) por la no implementación de los lineamientos ambientales institucionales.</t>
  </si>
  <si>
    <t xml:space="preserve">1. Cada vez que se recibe una solicitud por parte de las diferentes dependencias de la entidad, el líder del programa de consumo sostenible, realiza la revisión de los estudios previos, anexo técnico y objeto contractual con el fin de definir y adelantar la inclusión de cláusulas ambientales en el manejo y control de la Publicidad Exterior Visual (PEV) en los contratos que les aplique, dando cumplimiento a lo establecido en el Manual de Compras Verdes MNL-GA-001.
Como evidencia queda el memorando  de respuesta con el aval de la inclusión de las clausulas ambientales. </t>
  </si>
  <si>
    <t>(Número de contratos con cláusulas ambientales incluidas / Número de contratos remitidos a la dependencia de gestión ambiental que aplique) * 100</t>
  </si>
  <si>
    <t>Se remiten los memorandos de inclusión de cláusulas ambientales del primer trimestre del año, donde se informa por mes las cláusulas incluidas en 6 procesos precontractuales, de conformidad con las 6 solicitudes realizadas al equipo de gestión ambiental. Es importante resaltar que la cláusula ambiental incluida para los soportes de este riesgo, aplica para el control y manejo integral a la gestión de publicidad exterior visual.
Es importante resaltar que a la fecha de corte se dio respuesta al 100% de solicitudes de inclusión de cláusulas ambientales.</t>
  </si>
  <si>
    <t>2. Semestralmente el líder del programa de Gestión del Cambio Climático de la dependencia de gestión ambiental realiza un seguimiento a la implementación, control y manejo de Publicidad Exterior Visual (PEV) de la SDIS, en cumplimiento al Instructivo Disposiciones Técnicas para Elementos de Publicidad Exterior Visual PEV - INS-GA-008, con el propósito de verificar el cumplimiento de los lineamientos ambientales en el tema. En caso de que no se realice el seguimiento se adelantará la verificación del cumplimento bajo la respuesta anual de auditoría a la Secretaría Distrital de Ambiente.
Como evidencia se tiene una matriz en Excel consolidando la información del diagnóstico y necesidades de cada elemento PEV de la entidad.</t>
  </si>
  <si>
    <t>Líder del programa de practicas sostenibles del PIGA.</t>
  </si>
  <si>
    <t>Seguimientos realizados a la implementación, control y manejo de PEV de la SDIS.</t>
  </si>
  <si>
    <t>La matriz del primer seguimiento a la implementación, control y manejo de la Publicidad Exterior Visual (PEV) de la SDIS, se tiene establecida para el segundo trimestre del año 2026.</t>
  </si>
  <si>
    <t>R-GA-006</t>
  </si>
  <si>
    <t xml:space="preserve">Falta de conocimiento y apropiación en la gestión, manejo y uso del agua y la energía, afectan el cumplimiento normativo de la entidad. </t>
  </si>
  <si>
    <t>Posibilidad de que se desperdicie o se haga mal uso del agua y la energía por la no implementación de los lineamientos ambientales institucionales.</t>
  </si>
  <si>
    <t>(Número de unidades operativas con seguimiento a la implementación de las políticas, programas y metodologías de agua y energía bajo intervención ambiental / Número de unidades operativas de la entidad programadas por año) * 100</t>
  </si>
  <si>
    <t>Se remite las 53 actas de intervención ambiental con sus respectivas listas de asistencia de las 53 intervenciones programadas para el primer trimestre 2026, donde se puede evidenciar el seguimiento al cumplimiento e implementación de los lineamientos ambientales establecidos para los programas de uso eficiente del agua y uso eficiente de la energía. Estas intervenciones se adelantaron de la siguiente manera: 53 unidades operativas visitadas en el mes de marzo. La cantidad   de unidades operativas de la entidad programadas para el 2026 son 850.</t>
  </si>
  <si>
    <t>2. Cada vez que se recibe una solicitud por parte de las diferentes dependencias de la entidad, el líder del programa de consumo sostenible, realiza la revisión de los estudios previos, anexo técnico y objeto contractual con el fin de definir y adelantar la inclusión de cláusulas ambientales tendientes al uso eficiente y óptimo del agua y la energía a los contratos que les aplique , dando cumplimiento a lo establecido en el Manual de Compras Verdes MNL-GA-001.
Como evidencia queda el memorando (formato FOR-GD-003)   de respuesta con el aval de la inclusión de las clausulas ambientales.</t>
  </si>
  <si>
    <t>100% de contratos con cláusulas ambientales remitidos a la dependencia de gestión ambiental que aplique</t>
  </si>
  <si>
    <t>Se remiten los memorandos de inclusión de cláusulas ambientales del primer trimestre del año, donde se informa por mes las cláusulas incluidas a los 12 procesos precontractuales, de conformidad con las 12 solicitudes realizadas al equipo de gestión ambiental. Es importante resaltar que las cláusulas ambientales incluidas para los soportes de este riesgo, aplican para el uso eficiente y óptimo del agua y la energía en los diferentes procesos precontractuales.</t>
  </si>
  <si>
    <t>Realizar seguimiento y autocontrol al desempeño del proceso (Políticas de gestión y desempeño, planes, procedimientos, documentos asociados, indicadores y riesgos.</t>
  </si>
  <si>
    <t>R-GA-007</t>
  </si>
  <si>
    <t>Posibilidad de que no se implementen los programas del Plan Institucional de Gestión Ambiental de la entidad por el no cumplimiento de las metas del plan de acción anual del PIGA.</t>
  </si>
  <si>
    <t>Director(a) de Gestión Corporativa - Líder de programa del PIGA.</t>
  </si>
  <si>
    <t>Seguimientos realizados al cumplimiento de los lineamientos ambientales mediante el Comité de Gestión y Desempeño</t>
  </si>
  <si>
    <t>La primera acta con la consolidación, el análisis y el reporte de los resultados de la implementación del Plan Institucional de Gestión Ambiental PIGA de la SDIS del comité Institucional de Gestión y Desempeño, se tiene establecida para el segundo trimestre del año 2026.</t>
  </si>
  <si>
    <t>2.  Anualmente el equipo de Gestión Ambiental, realiza inducción sobre el Plan Institucional de Gestión Ambiental a los encargados ambientales de las subdirecciones locales, técnicas y a los responsables ambientales de las unidades operativas propias de las subdirecciones locales y los referentes técnicos, dando cumplimiento a los lineamientos ambientales establecidos en el Plan Institucional de Gestión Ambiental PLA-GA-001.
Como evidencia se tiene las ayudas de memoria - FOR-GA-040 y resultados de las evaluaciones realizadas al talento humano encargado de ejecutar las actividades PIGA, mediante formularios forms diseñados para tal fin.</t>
  </si>
  <si>
    <t>Equipo de Gestión Ambiental de Nivel Central</t>
  </si>
  <si>
    <t>23 inducciones PIGA realizadas</t>
  </si>
  <si>
    <t>Se remiten 16 ayudas de memoria de inducciones PIGA, con sus respectivas evaluaciones, realizadas en el primer trimestre 2026, donde se evidencia la socialización de los lineamientos ambientales a referentes y responsables ambientales de las subdirecciones locales.</t>
  </si>
  <si>
    <t>Glitza Johanna Vega</t>
  </si>
  <si>
    <t>1. Falta de conocimiento e implementación de los lineamientos ambientales en la gestión y manejo de los residuos aprovechables.</t>
  </si>
  <si>
    <t xml:space="preserve">1.  Anualmente, los gestores ambientales y referentes ambientales técnicos, realizan seguimiento a la implementación del Plan de acción interno para el aprovechamiento eficiente de los residuos sólidos - PAIPAERS - PLA-GA-003 en las unidades operativas, mediante la metodología de intervención ambiental de la entidad documentada en el PLA-GA-002 del proceso de gestión ambiental, con el propósito de socializar los lineamientos ambientales, valorar la implementación del lineamiento.
Como evidencia se tiene el acta de intervención, informe de intervención, lista de asistencia de intervención, descritos en el Anexo 3 del PLA-GA-002 y base de programación de acuerdo al cronograma establecido. </t>
  </si>
  <si>
    <t>2.  Cada vez que se recibe una solicitud por parte de las diferentes dependencias de la entidad, el líder del programa de consumo sostenible, realiza la revisión de los estudios previos, anexo técnico y objeto contractual con el fin de definir y adelantar la inclusión de cláusulas ambientales en el manejo integral de los residuos aprovechables en los contratos que les aplique, dando cumplimiento a lo establecido en el Manual de Compras Verdes MNL-GA-001.
Como evidencia queda el memorando (formato FOR-GD-003) de respuesta con el aval de la inclusión de las clausulas ambientales.</t>
  </si>
  <si>
    <t>2. No se remiten al equipo de gestión ambiental las solicitudes de inclusión de cláusulas ambientales.</t>
  </si>
  <si>
    <t>3.  Trimestralmente el líder del programa de consumo sostenible informa a las dependencias de la entidad a través de un mecanismo de comunicación o socialización, las directrices para la inclusión e implementación de cláusulas ambientales relacionadas con la potencialización del uso de materiales aprovechables, dando cumplimiento a lo establecido en el Manual de Compras Verdes MNL-GA 001.
Como evidencia se cuenta con el registro de las comunicaciones envidadas (memorandos en formato FOR-GD-003, piezas comunicativas, actas de mesas ambientales FOR-GD-002), entre otros.</t>
  </si>
  <si>
    <t>1. Falta de conocimiento de los lineamientos ambientales en la gestión y manejo de los residuos peligrosos, hospitalarios, especiales (colchones, llantas y/o escombros).</t>
  </si>
  <si>
    <t>2. Falta de seguimiento a la implementación de los lineamientos ambientales, que afecta el cumplimiento de las metas del Plan Institucional de Gestión Ambiental - PIGA de la entidad.</t>
  </si>
  <si>
    <t>3.  Semestralmente el líder del programa de Gestión Integral Residuos de la dependencia de gestión ambiental realiza seguimiento a la implementación del instructivo Residuos de Construcción y Demolición - INS-GA-005 y del instructivo Manejo y Disposición de Colchones y Colchonetas - INS-GA-006, con el propósito de valorar la implementación y gestión integral de estos residuos al interior de la entidad. En caso de que no se realice el seguimiento, se adelantará la verificación del cumplimento bajo la herramienta Storm User y aplicativo web de la Secretaría Distrital de Ambiente.
Como evidencia se tiene dos matrices en Excel consolidando la información de implementación.</t>
  </si>
  <si>
    <t>1. La falta de conocimiento e implementación de los lineamientos ambientales en la gestión y manejo de emisiones atmosféricas y ruido.</t>
  </si>
  <si>
    <t xml:space="preserve">3.Anualmente, los gestores ambientales y referentes ambientales técnicos, realizan seguimiento a la implementación del Plan de Gestión Integral de aceite vegetal usado (AVU) y grasas, mediante la metodología de intervención ambiental de la entidad documentada en el PLA-GA-002 del proceso de gestión ambiental, con el propósito de socializar los lineamientos ambientales, valorar la implementación de los lineamientos.
Como evidencia se tiene el acta de intervención, informe de intervención, lista de asistencia de intervención , descritos en el Anexo 3 del PLA-GA-002 y base de programación de acuerdo al cronograma establecido. </t>
  </si>
  <si>
    <t>1. Falta de conocimiento  y apropiación de los lineamientos ambientales en la gestión, manejo y uso de Publicidad Exterior Visual.</t>
  </si>
  <si>
    <t xml:space="preserve">1. Falta de conocimiento y apropiación en la gestión, manejo y uso del agua y la energía, afectan el cumplimiento normativo de la entidad. </t>
  </si>
  <si>
    <t>1. Falta de seguimiento a la implementación de los lineamientos ambientales, que afecta el cumplimiento de las metas del Plan Institucional de Gestión Ambiental - PIGA de la entidad.</t>
  </si>
  <si>
    <t>2. Parte del talento humano que ejecuta las actividades ambientales del Plan Institucional de Gestión Ambiental -PIGA, no cuenta con las competencias técnicas requeridas.</t>
  </si>
  <si>
    <t>El diseño del control cumple con la estructura y variables definidas en el Lineamiento Administración de riesgos vigente. Los atributos de eficiencia e informativos se califican de acuerdo con lo observado en el diseño y en coherencia con los soportes propuestos para presentar como evidencia de la ejecución del control.</t>
  </si>
  <si>
    <t>R-GA-002</t>
  </si>
  <si>
    <t>09/04/2026. No se generan observaciones respecto al monitoreo al riesgo de gestión.
Se recomienda adelantar las acciones pertinentes para asegurar el cumplimiento de la actividad de control y la meta propuesta.</t>
  </si>
  <si>
    <t>(Número de comunicaciones enviadas / número de comunicaciones programadas) * 100</t>
  </si>
  <si>
    <t>09/04/2026. No se generan observaciones o recomendaciones respecto a los avances y evidencias presentados en el monitoreo al riesgo de gestión.
Se recomienda adelantar las acciones pertinentes para asegurar el cumplimiento de la actividad de control y la meta propuesta.</t>
  </si>
  <si>
    <t>(Número de inducciones PIGA realizadas / Número de inducciones PIGA programadas) * 100</t>
  </si>
  <si>
    <t>Se remiten los memorandos internos I2026009704 y I2026009709 (Dado al límite máximo de destinatarios que permite AZDIGITAL para envío, cada memorando va dirigido a 25 destinatarios), mediante los estos memorandos la Dirección Corporativa, comunicó las directrices a las diferentes dependencias, del proceso para la inclusión de criterios de sostenibilidad en los procesos de contratación de acuerdo al Manual de Compras Verdes. 
Es importante resaltar que se estableció como mecanismo de comunicación para la vigencia 2026, el envío de cuatro productos uno por cada trimestre: un memorando, una pieza informativa por correo masivo, el envío de un video y la divulgación bajo las mesas ambientales con referentes técnicos y de enlace.</t>
  </si>
  <si>
    <t>09/04/2026: Se sugiere revisar y ajustar las evidencias aportadas, toda vez que, los dos memorandos con radicado internos I2026009704 y I2026009709 son de la misma fecha están dirigidos a los mismos destinatarios y el asunto y el contenido son el mismo.
10/04/2026. No se generan observaciones o recomendaciones respecto a los avances y evidencias presentados en el monitoreo al riesgo de gestión.</t>
  </si>
  <si>
    <t>100% de contratos con cláusulas ambientales, remitidos a la dependencia de gestión ambiental que aplique</t>
  </si>
  <si>
    <t xml:space="preserve">1. Anualmente, los gestores ambientales y referentes ambientales técnicos, realizan seguimiento a la implementación a los programas y metodologías de agua y energía de la entidad, tales como el Procedimiento Ahorro y Uso del Agua y la Energía PCD- GA-002,  el Instructivo Identificación de Fugas Ocultas en las Unidades Operativas - INS-GA-010 y los Programas de Uso Eficiente de Agua y Energía descritos en el Plan Institucional de Gestión Ambiental  PIGA (2024-2028) - PLA-GA-001 mediante el proceso de intervención ambiental de la entidad documentada en el PLA-GA-002 del proceso de gestión ambiental, con el propósito de socializar los lineamientos ambientales y adicionalmente valorar la implementación de los mismos.
Como evidencia se tiene el acta de intervención, informe de intervención, lista de asistencia de intervención , descritos en el Anexo 3 del PLA-GA-002 y  base de programación de acuerdo al cronograma establecido. </t>
  </si>
  <si>
    <t>1. Semestralmente el(la) gestor(a) ambiental de la entidad (Director(a) de Gestión Corporativa verifica la consolidación, el análisis y el reporte de los resultados de la implementación del Plan Institucional de Gestión Ambiental PIGA de la SDIS, estos resultados se comunican ante el comité institucional de gestión y desempeño como insumo para la toma de decisiones ambientales de la SDIS y con el fin de hacer seguimiento al cumplimiento de los lineamientos ambientales, dando cumplimiento a lo establecido en la Resolución 1578 de 2024 de la Secretaría Distrital de Integración Social. En caso que se identifiquen retrasos en la ejecución de actividades, se generan mediante correo electrónico las alertas a los respectivos responsables o los ajustes requeridos. 
Como evidencia se tiene el acta del comité institucional de gestión y desempeño.</t>
  </si>
  <si>
    <t>Andrea Rodríguez Bendeck</t>
  </si>
  <si>
    <t>El diseño del control cumple con la estructura y variables definidas en el Lineamiento Administración de riesgos vigente. Los atributos de eficiencia e informativos se califican de acuerdo con lo observado en el diseño. Para el 1 trimestre, la actividad de control no tiene programado avance por ende no se  evalúa su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</si>
</sst>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i/>
      <sz val="10"/>
      <color theme="4"/>
      <name val="Arial"/>
      <family val="2"/>
    </font>
    <font>
      <sz val="10"/>
      <color theme="0"/>
      <name val="Arial"/>
      <family val="2"/>
    </font>
    <font>
      <b/>
      <sz val="10"/>
      <color theme="0"/>
      <name val="Arial"/>
      <family val="2"/>
    </font>
    <font>
      <sz val="9"/>
      <name val="Arial"/>
      <family val="2"/>
    </font>
    <font>
      <b/>
      <sz val="11"/>
      <color theme="1"/>
      <name val="Calibri"/>
      <family val="2"/>
      <scheme val="minor"/>
    </font>
    <font>
      <sz val="10"/>
      <color theme="1"/>
      <name val="Arial"/>
      <family val="2"/>
    </font>
    <font>
      <b/>
      <sz val="11"/>
      <color theme="4" tint="-0.249977111117893"/>
      <name val="Arial"/>
      <family val="2"/>
    </font>
    <font>
      <i/>
      <sz val="11"/>
      <color theme="4" tint="-0.249977111117893"/>
      <name val="Arial"/>
      <family val="2"/>
    </font>
    <font>
      <b/>
      <sz val="11"/>
      <color theme="1"/>
      <name val="Arial"/>
      <family val="2"/>
    </font>
    <font>
      <b/>
      <sz val="10"/>
      <color theme="1"/>
      <name val="Arial"/>
      <family val="2"/>
    </font>
    <font>
      <i/>
      <sz val="10"/>
      <color theme="4" tint="-0.249977111117893"/>
      <name val="Arial"/>
      <family val="2"/>
    </font>
    <font>
      <sz val="11"/>
      <color theme="1"/>
      <name val="Arial"/>
      <family val="2"/>
    </font>
    <font>
      <sz val="10"/>
      <color theme="4" tint="-0.249977111117893"/>
      <name val="Arial"/>
      <family val="2"/>
    </font>
    <font>
      <sz val="12"/>
      <name val="Arial"/>
      <family val="2"/>
    </font>
    <font>
      <sz val="10"/>
      <color theme="0" tint="-0.499984740745262"/>
      <name val="Arial"/>
      <family val="2"/>
    </font>
    <font>
      <sz val="8"/>
      <color theme="0" tint="-0.499984740745262"/>
      <name val="Arial"/>
      <family val="2"/>
    </font>
    <font>
      <sz val="11"/>
      <color theme="4" tint="-0.249977111117893"/>
      <name val="Arial"/>
      <family val="2"/>
    </font>
    <font>
      <sz val="11"/>
      <name val="Arial"/>
      <family val="2"/>
    </font>
    <font>
      <sz val="8"/>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diagonal/>
    </border>
    <border>
      <left/>
      <right style="dashed">
        <color indexed="64"/>
      </right>
      <top style="dashed">
        <color indexed="64"/>
      </top>
      <bottom style="dashed">
        <color indexed="64"/>
      </bottom>
      <diagonal/>
    </border>
    <border>
      <left style="thin">
        <color indexed="64"/>
      </left>
      <right style="dashed">
        <color indexed="64"/>
      </right>
      <top/>
      <bottom style="thin">
        <color indexed="64"/>
      </bottom>
      <diagonal/>
    </border>
  </borders>
  <cellStyleXfs count="7">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3" fontId="3" fillId="0" borderId="0" applyFont="0" applyFill="0" applyBorder="0" applyAlignment="0" applyProtection="0"/>
    <xf numFmtId="0" fontId="1" fillId="0" borderId="0"/>
  </cellStyleXfs>
  <cellXfs count="298">
    <xf numFmtId="0" fontId="0" fillId="0" borderId="0" xfId="0"/>
    <xf numFmtId="0" fontId="4" fillId="0" borderId="0" xfId="0" applyFont="1"/>
    <xf numFmtId="0" fontId="5" fillId="0" borderId="0" xfId="0" applyFont="1"/>
    <xf numFmtId="0" fontId="5" fillId="3" borderId="2" xfId="0" applyFont="1" applyFill="1" applyBorder="1" applyAlignment="1">
      <alignment vertical="center"/>
    </xf>
    <xf numFmtId="0" fontId="4" fillId="0" borderId="0" xfId="0" applyFont="1" applyAlignment="1">
      <alignment vertical="center"/>
    </xf>
    <xf numFmtId="0" fontId="5" fillId="4" borderId="2" xfId="0" applyFont="1" applyFill="1" applyBorder="1" applyAlignment="1">
      <alignment horizontal="center" vertical="center"/>
    </xf>
    <xf numFmtId="0" fontId="5" fillId="5" borderId="2" xfId="0" applyFont="1" applyFill="1" applyBorder="1" applyAlignment="1">
      <alignment horizontal="center" vertical="center"/>
    </xf>
    <xf numFmtId="0" fontId="5" fillId="6" borderId="2" xfId="0" applyFont="1" applyFill="1" applyBorder="1" applyAlignment="1">
      <alignment horizontal="center" vertical="center"/>
    </xf>
    <xf numFmtId="0" fontId="4" fillId="2" borderId="0" xfId="0" applyFont="1" applyFill="1" applyAlignment="1">
      <alignment vertical="center"/>
    </xf>
    <xf numFmtId="0" fontId="4" fillId="3" borderId="2" xfId="0" applyFont="1" applyFill="1" applyBorder="1" applyAlignment="1">
      <alignment vertical="center" wrapText="1"/>
    </xf>
    <xf numFmtId="0" fontId="5"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3" fillId="0" borderId="0" xfId="0" applyFont="1"/>
    <xf numFmtId="0" fontId="4" fillId="3" borderId="0" xfId="0" applyFont="1" applyFill="1" applyAlignment="1">
      <alignment horizontal="center" vertical="center" wrapText="1"/>
    </xf>
    <xf numFmtId="0" fontId="0" fillId="8" borderId="0" xfId="0" applyFill="1"/>
    <xf numFmtId="9" fontId="5"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3" fillId="3" borderId="2" xfId="0" applyFont="1" applyFill="1" applyBorder="1" applyAlignment="1">
      <alignment vertical="center"/>
    </xf>
    <xf numFmtId="9" fontId="0" fillId="3" borderId="2" xfId="0" applyNumberFormat="1" applyFill="1" applyBorder="1" applyAlignment="1">
      <alignment horizontal="center" vertical="center"/>
    </xf>
    <xf numFmtId="0" fontId="3" fillId="0" borderId="2" xfId="0" applyFont="1" applyBorder="1" applyAlignment="1">
      <alignment vertical="center"/>
    </xf>
    <xf numFmtId="0" fontId="3" fillId="7" borderId="2" xfId="0" applyFont="1" applyFill="1" applyBorder="1" applyAlignment="1">
      <alignment horizontal="center" vertical="center"/>
    </xf>
    <xf numFmtId="0" fontId="3" fillId="3" borderId="1" xfId="0" applyFont="1" applyFill="1" applyBorder="1" applyAlignment="1" applyProtection="1">
      <alignment vertical="center" wrapText="1"/>
      <protection locked="0"/>
    </xf>
    <xf numFmtId="0" fontId="5" fillId="3" borderId="1" xfId="0" applyFont="1" applyFill="1" applyBorder="1" applyAlignment="1" applyProtection="1">
      <alignment vertical="center" wrapText="1"/>
      <protection locked="0"/>
    </xf>
    <xf numFmtId="0" fontId="7" fillId="8" borderId="0" xfId="0" applyFont="1" applyFill="1" applyAlignment="1">
      <alignment horizontal="center" vertical="center"/>
    </xf>
    <xf numFmtId="0" fontId="8" fillId="8" borderId="0" xfId="0" applyFont="1" applyFill="1" applyAlignment="1">
      <alignment horizontal="center" vertical="center"/>
    </xf>
    <xf numFmtId="0" fontId="7" fillId="8" borderId="0" xfId="0" applyFont="1" applyFill="1" applyAlignment="1">
      <alignment horizontal="center"/>
    </xf>
    <xf numFmtId="0" fontId="7" fillId="8" borderId="0" xfId="0" applyFont="1" applyFill="1"/>
    <xf numFmtId="0" fontId="4" fillId="8" borderId="0" xfId="0" applyFont="1" applyFill="1"/>
    <xf numFmtId="0" fontId="8" fillId="8" borderId="0" xfId="0" applyFont="1" applyFill="1" applyAlignment="1">
      <alignment vertical="center" wrapText="1"/>
    </xf>
    <xf numFmtId="0" fontId="7" fillId="8" borderId="0" xfId="0" applyFont="1" applyFill="1" applyAlignment="1" applyProtection="1">
      <alignment vertical="center" wrapText="1"/>
      <protection locked="0"/>
    </xf>
    <xf numFmtId="0" fontId="7" fillId="8" borderId="0" xfId="0" applyFont="1" applyFill="1" applyAlignment="1">
      <alignment vertical="center"/>
    </xf>
    <xf numFmtId="0" fontId="9" fillId="2" borderId="2" xfId="0" applyFont="1" applyFill="1" applyBorder="1" applyAlignment="1">
      <alignment vertical="center"/>
    </xf>
    <xf numFmtId="0" fontId="9" fillId="2" borderId="2"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wrapText="1"/>
      <protection locked="0"/>
    </xf>
    <xf numFmtId="0" fontId="11" fillId="8" borderId="0" xfId="2" applyFont="1" applyFill="1" applyAlignment="1" applyProtection="1">
      <alignment wrapText="1"/>
      <protection locked="0"/>
    </xf>
    <xf numFmtId="0" fontId="3" fillId="8" borderId="0" xfId="2" applyFont="1" applyFill="1" applyAlignment="1" applyProtection="1">
      <alignment horizontal="left" wrapText="1"/>
      <protection locked="0"/>
    </xf>
    <xf numFmtId="0" fontId="3" fillId="8" borderId="0" xfId="2" applyFont="1" applyFill="1" applyAlignment="1" applyProtection="1">
      <alignment horizontal="center" wrapText="1"/>
      <protection locked="0"/>
    </xf>
    <xf numFmtId="0" fontId="3" fillId="8" borderId="0" xfId="2" applyFont="1" applyFill="1" applyAlignment="1" applyProtection="1">
      <alignment horizontal="center" vertical="center" wrapText="1"/>
      <protection locked="0"/>
    </xf>
    <xf numFmtId="0" fontId="11" fillId="8" borderId="0" xfId="2" applyFont="1" applyFill="1" applyAlignment="1" applyProtection="1">
      <alignment horizontal="center" wrapText="1"/>
      <protection locked="0"/>
    </xf>
    <xf numFmtId="0" fontId="3" fillId="0" borderId="0" xfId="2" applyFont="1" applyAlignment="1" applyProtection="1">
      <alignment horizontal="center" vertical="center" wrapText="1"/>
      <protection locked="0"/>
    </xf>
    <xf numFmtId="0" fontId="4" fillId="8" borderId="0" xfId="2" applyFont="1" applyFill="1" applyAlignment="1" applyProtection="1">
      <alignment horizontal="center" vertical="center" wrapText="1"/>
      <protection locked="0"/>
    </xf>
    <xf numFmtId="0" fontId="12" fillId="8" borderId="0" xfId="2" applyFont="1" applyFill="1" applyAlignment="1" applyProtection="1">
      <alignment horizontal="center" vertical="center" wrapText="1"/>
      <protection locked="0"/>
    </xf>
    <xf numFmtId="0" fontId="12" fillId="8" borderId="2" xfId="2" applyFont="1" applyFill="1" applyBorder="1" applyAlignment="1" applyProtection="1">
      <alignment horizontal="center" vertical="center" wrapText="1"/>
      <protection locked="0"/>
    </xf>
    <xf numFmtId="9" fontId="3" fillId="8" borderId="16" xfId="2" applyNumberFormat="1" applyFont="1" applyFill="1" applyBorder="1" applyAlignment="1" applyProtection="1">
      <alignment horizontal="center" vertical="center" wrapText="1"/>
      <protection hidden="1"/>
    </xf>
    <xf numFmtId="0" fontId="3" fillId="8" borderId="16" xfId="2" applyFont="1" applyFill="1" applyBorder="1" applyAlignment="1" applyProtection="1">
      <alignment horizontal="center" vertical="center" wrapText="1"/>
      <protection locked="0"/>
    </xf>
    <xf numFmtId="9" fontId="3" fillId="8" borderId="16" xfId="3" applyFont="1" applyFill="1" applyBorder="1" applyAlignment="1" applyProtection="1">
      <alignment horizontal="center" vertical="center" wrapText="1"/>
      <protection hidden="1"/>
    </xf>
    <xf numFmtId="0" fontId="3" fillId="8" borderId="16" xfId="2" applyFont="1" applyFill="1" applyBorder="1" applyAlignment="1" applyProtection="1">
      <alignment vertical="center" wrapText="1"/>
      <protection locked="0"/>
    </xf>
    <xf numFmtId="9" fontId="3" fillId="8" borderId="20" xfId="2" applyNumberFormat="1" applyFont="1" applyFill="1" applyBorder="1" applyAlignment="1" applyProtection="1">
      <alignment horizontal="center" vertical="center" wrapText="1"/>
      <protection hidden="1"/>
    </xf>
    <xf numFmtId="0" fontId="3" fillId="8" borderId="20" xfId="2" applyFont="1" applyFill="1" applyBorder="1" applyAlignment="1" applyProtection="1">
      <alignment horizontal="center" vertical="center" wrapText="1"/>
      <protection locked="0"/>
    </xf>
    <xf numFmtId="9" fontId="3" fillId="8" borderId="20" xfId="3" applyFont="1" applyFill="1" applyBorder="1" applyAlignment="1" applyProtection="1">
      <alignment horizontal="center" vertical="center" wrapText="1"/>
      <protection hidden="1"/>
    </xf>
    <xf numFmtId="0" fontId="3" fillId="8" borderId="20" xfId="2" applyFont="1" applyFill="1" applyBorder="1" applyAlignment="1" applyProtection="1">
      <alignment vertical="center" wrapText="1"/>
      <protection locked="0"/>
    </xf>
    <xf numFmtId="9" fontId="3" fillId="8" borderId="23" xfId="2" applyNumberFormat="1" applyFont="1" applyFill="1" applyBorder="1" applyAlignment="1" applyProtection="1">
      <alignment horizontal="center" vertical="center" wrapText="1"/>
      <protection hidden="1"/>
    </xf>
    <xf numFmtId="0" fontId="3" fillId="8" borderId="23" xfId="2" applyFont="1" applyFill="1" applyBorder="1" applyAlignment="1" applyProtection="1">
      <alignment horizontal="center" vertical="center" wrapText="1"/>
      <protection locked="0"/>
    </xf>
    <xf numFmtId="9" fontId="3" fillId="8" borderId="23" xfId="3" applyFont="1" applyFill="1" applyBorder="1" applyAlignment="1" applyProtection="1">
      <alignment horizontal="center" vertical="center" wrapText="1"/>
      <protection hidden="1"/>
    </xf>
    <xf numFmtId="0" fontId="3" fillId="8" borderId="23" xfId="2" applyFont="1" applyFill="1" applyBorder="1" applyAlignment="1" applyProtection="1">
      <alignment vertical="center" wrapText="1"/>
      <protection locked="0"/>
    </xf>
    <xf numFmtId="0" fontId="13" fillId="8" borderId="0" xfId="2" applyFont="1" applyFill="1" applyAlignment="1" applyProtection="1">
      <alignment horizontal="center" vertical="center" wrapText="1"/>
      <protection locked="0"/>
    </xf>
    <xf numFmtId="0" fontId="13" fillId="8" borderId="2" xfId="2" applyFont="1" applyFill="1" applyBorder="1" applyAlignment="1" applyProtection="1">
      <alignment horizontal="center" vertical="center" wrapText="1"/>
      <protection locked="0"/>
    </xf>
    <xf numFmtId="9" fontId="3" fillId="8" borderId="26" xfId="2" applyNumberFormat="1" applyFont="1" applyFill="1" applyBorder="1" applyAlignment="1" applyProtection="1">
      <alignment horizontal="center" vertical="center" wrapText="1"/>
      <protection hidden="1"/>
    </xf>
    <xf numFmtId="0" fontId="3" fillId="8" borderId="26" xfId="2" applyFont="1" applyFill="1" applyBorder="1" applyAlignment="1" applyProtection="1">
      <alignment horizontal="center" vertical="center" wrapText="1"/>
      <protection locked="0"/>
    </xf>
    <xf numFmtId="9" fontId="3" fillId="8" borderId="26" xfId="3" applyFont="1" applyFill="1" applyBorder="1" applyAlignment="1" applyProtection="1">
      <alignment horizontal="center" vertical="center" wrapText="1"/>
      <protection hidden="1"/>
    </xf>
    <xf numFmtId="0" fontId="3" fillId="8" borderId="26" xfId="2" applyFont="1" applyFill="1" applyBorder="1" applyAlignment="1" applyProtection="1">
      <alignment vertical="center" wrapText="1"/>
      <protection locked="0"/>
    </xf>
    <xf numFmtId="0" fontId="11" fillId="8" borderId="2" xfId="2" applyFont="1" applyFill="1" applyBorder="1" applyAlignment="1" applyProtection="1">
      <alignment wrapText="1"/>
      <protection locked="0"/>
    </xf>
    <xf numFmtId="0" fontId="14" fillId="8" borderId="0" xfId="2" applyFont="1" applyFill="1" applyAlignment="1" applyProtection="1">
      <alignment horizontal="center" vertical="center" wrapText="1"/>
      <protection locked="0"/>
    </xf>
    <xf numFmtId="0" fontId="14" fillId="8" borderId="2" xfId="2" applyFont="1" applyFill="1" applyBorder="1" applyAlignment="1" applyProtection="1">
      <alignment horizontal="center" vertical="center" wrapText="1"/>
      <protection locked="0"/>
    </xf>
    <xf numFmtId="0" fontId="3" fillId="11" borderId="2" xfId="2" applyFont="1" applyFill="1" applyBorder="1" applyAlignment="1" applyProtection="1">
      <alignment horizontal="center" vertical="center" wrapText="1"/>
      <protection locked="0"/>
    </xf>
    <xf numFmtId="0" fontId="3" fillId="11" borderId="2" xfId="4" applyFill="1" applyBorder="1" applyAlignment="1" applyProtection="1">
      <alignment horizontal="center" vertical="center" wrapText="1"/>
      <protection locked="0"/>
    </xf>
    <xf numFmtId="0" fontId="16" fillId="8" borderId="0" xfId="2" applyFont="1" applyFill="1" applyAlignment="1" applyProtection="1">
      <alignment horizontal="left" vertical="center"/>
      <protection locked="0"/>
    </xf>
    <xf numFmtId="0" fontId="15" fillId="8" borderId="0" xfId="2" applyFont="1" applyFill="1" applyAlignment="1" applyProtection="1">
      <alignment horizontal="left" wrapText="1"/>
      <protection locked="0"/>
    </xf>
    <xf numFmtId="0" fontId="3" fillId="8" borderId="0" xfId="2" applyFont="1" applyFill="1" applyAlignment="1" applyProtection="1">
      <alignment horizontal="right" vertical="center" wrapText="1"/>
      <protection locked="0"/>
    </xf>
    <xf numFmtId="0" fontId="2" fillId="8" borderId="0" xfId="2" applyFill="1" applyProtection="1">
      <protection locked="0"/>
    </xf>
    <xf numFmtId="0" fontId="18" fillId="8" borderId="0" xfId="2" applyFont="1" applyFill="1" applyAlignment="1" applyProtection="1">
      <alignment horizontal="center" wrapText="1"/>
      <protection locked="0"/>
    </xf>
    <xf numFmtId="0" fontId="3" fillId="8" borderId="0" xfId="2" applyFont="1" applyFill="1" applyAlignment="1" applyProtection="1">
      <alignment vertical="center" wrapText="1"/>
      <protection locked="0"/>
    </xf>
    <xf numFmtId="0" fontId="18" fillId="8" borderId="0" xfId="2" applyFont="1" applyFill="1" applyAlignment="1" applyProtection="1">
      <alignment horizontal="left" vertical="center"/>
      <protection locked="0"/>
    </xf>
    <xf numFmtId="0" fontId="4" fillId="8" borderId="0" xfId="2" applyFont="1" applyFill="1" applyAlignment="1" applyProtection="1">
      <alignment vertical="center" wrapText="1"/>
      <protection locked="0"/>
    </xf>
    <xf numFmtId="0" fontId="9" fillId="8" borderId="2" xfId="2" applyFont="1" applyFill="1" applyBorder="1" applyAlignment="1" applyProtection="1">
      <alignment horizontal="left" vertical="center" wrapText="1"/>
      <protection locked="0"/>
    </xf>
    <xf numFmtId="0" fontId="2" fillId="0" borderId="0" xfId="2"/>
    <xf numFmtId="9" fontId="0" fillId="0" borderId="0" xfId="3" applyFont="1"/>
    <xf numFmtId="0" fontId="2" fillId="0" borderId="0" xfId="2" applyAlignment="1">
      <alignment horizontal="center" vertical="center"/>
    </xf>
    <xf numFmtId="9" fontId="2" fillId="0" borderId="0" xfId="2" applyNumberFormat="1"/>
    <xf numFmtId="0" fontId="20" fillId="2" borderId="0" xfId="0" applyFont="1" applyFill="1" applyAlignment="1" applyProtection="1">
      <alignment horizontal="center" vertical="top"/>
      <protection locked="0"/>
    </xf>
    <xf numFmtId="0" fontId="21" fillId="2" borderId="0" xfId="0" applyFont="1" applyFill="1" applyAlignment="1" applyProtection="1">
      <alignment horizontal="right" vertical="top"/>
      <protection locked="0"/>
    </xf>
    <xf numFmtId="0" fontId="9" fillId="2" borderId="2" xfId="4" applyFont="1" applyFill="1" applyBorder="1" applyAlignment="1" applyProtection="1">
      <alignment vertical="center"/>
      <protection locked="0"/>
    </xf>
    <xf numFmtId="0" fontId="9" fillId="2" borderId="2" xfId="4" applyFont="1" applyFill="1" applyBorder="1" applyAlignment="1" applyProtection="1">
      <alignment horizontal="left" vertical="center"/>
      <protection locked="0"/>
    </xf>
    <xf numFmtId="0" fontId="3" fillId="2" borderId="0" xfId="4" applyFill="1" applyProtection="1">
      <protection locked="0"/>
    </xf>
    <xf numFmtId="0" fontId="20" fillId="2" borderId="0" xfId="4" applyFont="1" applyFill="1" applyAlignment="1" applyProtection="1">
      <alignment horizontal="center" vertical="top"/>
      <protection locked="0"/>
    </xf>
    <xf numFmtId="0" fontId="4" fillId="8" borderId="3" xfId="4" applyFont="1" applyFill="1" applyBorder="1"/>
    <xf numFmtId="0" fontId="3" fillId="8" borderId="0" xfId="4" applyFill="1"/>
    <xf numFmtId="0" fontId="4" fillId="2" borderId="0" xfId="4" applyFont="1" applyFill="1" applyAlignment="1" applyProtection="1">
      <alignment horizontal="center" vertical="top"/>
      <protection locked="0"/>
    </xf>
    <xf numFmtId="0" fontId="4" fillId="2" borderId="0" xfId="4" applyFont="1" applyFill="1" applyAlignment="1" applyProtection="1">
      <alignment horizontal="center" vertical="center"/>
      <protection locked="0"/>
    </xf>
    <xf numFmtId="0" fontId="6" fillId="2" borderId="0" xfId="4" applyFont="1" applyFill="1" applyAlignment="1" applyProtection="1">
      <alignment horizontal="left" vertical="top"/>
      <protection locked="0"/>
    </xf>
    <xf numFmtId="0" fontId="3" fillId="2" borderId="0" xfId="4" applyFill="1" applyAlignment="1" applyProtection="1">
      <alignment vertical="center"/>
      <protection locked="0"/>
    </xf>
    <xf numFmtId="0" fontId="4" fillId="0" borderId="2" xfId="4" applyFont="1" applyBorder="1" applyAlignment="1" applyProtection="1">
      <alignment horizontal="center" vertical="center" wrapText="1"/>
      <protection locked="0"/>
    </xf>
    <xf numFmtId="0" fontId="4" fillId="8" borderId="2" xfId="4" applyFont="1" applyFill="1" applyBorder="1" applyAlignment="1" applyProtection="1">
      <alignment horizontal="center" vertical="center" wrapText="1"/>
      <protection locked="0"/>
    </xf>
    <xf numFmtId="0" fontId="4" fillId="2" borderId="2" xfId="4" applyFont="1" applyFill="1" applyBorder="1" applyAlignment="1" applyProtection="1">
      <alignment horizontal="center" vertical="center" wrapText="1"/>
      <protection locked="0"/>
    </xf>
    <xf numFmtId="0" fontId="4" fillId="11" borderId="2" xfId="4" applyFont="1" applyFill="1" applyBorder="1" applyAlignment="1" applyProtection="1">
      <alignment horizontal="center" vertical="center" wrapText="1"/>
      <protection locked="0"/>
    </xf>
    <xf numFmtId="0" fontId="3" fillId="2" borderId="1" xfId="4" applyFill="1" applyBorder="1" applyAlignment="1" applyProtection="1">
      <alignment horizontal="justify" vertical="center" wrapText="1"/>
      <protection locked="0"/>
    </xf>
    <xf numFmtId="0" fontId="3" fillId="2" borderId="1" xfId="4" applyFill="1" applyBorder="1" applyAlignment="1" applyProtection="1">
      <alignment horizontal="center" vertical="center" wrapText="1"/>
      <protection locked="0"/>
    </xf>
    <xf numFmtId="0" fontId="3" fillId="2" borderId="1" xfId="4" applyFill="1" applyBorder="1" applyAlignment="1" applyProtection="1">
      <alignment vertical="center" wrapText="1"/>
      <protection locked="0"/>
    </xf>
    <xf numFmtId="9" fontId="3" fillId="2" borderId="1" xfId="4" applyNumberFormat="1" applyFill="1" applyBorder="1" applyAlignment="1" applyProtection="1">
      <alignment horizontal="center" vertical="center" wrapText="1"/>
      <protection locked="0"/>
    </xf>
    <xf numFmtId="14" fontId="3" fillId="2" borderId="1" xfId="4" applyNumberFormat="1" applyFill="1" applyBorder="1" applyAlignment="1" applyProtection="1">
      <alignment horizontal="center" vertical="center" wrapText="1"/>
      <protection locked="0"/>
    </xf>
    <xf numFmtId="14" fontId="9" fillId="2" borderId="1" xfId="1" applyNumberFormat="1" applyFont="1" applyFill="1" applyBorder="1" applyAlignment="1" applyProtection="1">
      <alignment horizontal="center" vertical="center" wrapText="1"/>
      <protection locked="0"/>
    </xf>
    <xf numFmtId="10" fontId="9" fillId="0" borderId="1" xfId="1" applyNumberFormat="1" applyFont="1" applyFill="1" applyBorder="1" applyAlignment="1" applyProtection="1">
      <alignment horizontal="center" vertical="center" wrapText="1"/>
      <protection locked="0"/>
    </xf>
    <xf numFmtId="0" fontId="3" fillId="0" borderId="1" xfId="4" applyBorder="1" applyAlignment="1" applyProtection="1">
      <alignment horizontal="justify" vertical="center" wrapText="1"/>
      <protection locked="0"/>
    </xf>
    <xf numFmtId="14" fontId="3" fillId="2" borderId="1" xfId="1" applyNumberFormat="1" applyFont="1" applyFill="1" applyBorder="1" applyAlignment="1" applyProtection="1">
      <alignment horizontal="center" vertical="center" wrapText="1"/>
      <protection locked="0"/>
    </xf>
    <xf numFmtId="9" fontId="3" fillId="2" borderId="1" xfId="1" applyFont="1" applyFill="1" applyBorder="1" applyAlignment="1" applyProtection="1">
      <alignment horizontal="center" vertical="center" wrapText="1"/>
      <protection locked="0"/>
    </xf>
    <xf numFmtId="0" fontId="3" fillId="8" borderId="1" xfId="4" applyFill="1" applyBorder="1" applyAlignment="1" applyProtection="1">
      <alignment horizontal="justify" vertical="center" wrapText="1"/>
      <protection locked="0"/>
    </xf>
    <xf numFmtId="9" fontId="3" fillId="0" borderId="1" xfId="1" applyFont="1" applyFill="1" applyBorder="1" applyAlignment="1" applyProtection="1">
      <alignment horizontal="center" vertical="center" wrapText="1"/>
      <protection locked="0"/>
    </xf>
    <xf numFmtId="0" fontId="4" fillId="2" borderId="0" xfId="4" applyFont="1" applyFill="1" applyProtection="1">
      <protection locked="0"/>
    </xf>
    <xf numFmtId="0" fontId="3" fillId="2" borderId="2" xfId="4" applyFill="1" applyBorder="1" applyAlignment="1" applyProtection="1">
      <alignment horizontal="center" vertical="center" wrapText="1"/>
      <protection locked="0"/>
    </xf>
    <xf numFmtId="9" fontId="9" fillId="0" borderId="1" xfId="1" applyFont="1" applyFill="1" applyBorder="1" applyAlignment="1" applyProtection="1">
      <alignment horizontal="center" vertical="center" wrapText="1"/>
      <protection locked="0"/>
    </xf>
    <xf numFmtId="0" fontId="4" fillId="2" borderId="0" xfId="4" applyFont="1" applyFill="1" applyAlignment="1" applyProtection="1">
      <alignment horizontal="center"/>
      <protection locked="0"/>
    </xf>
    <xf numFmtId="0" fontId="3" fillId="2" borderId="0" xfId="4" applyFill="1" applyAlignment="1" applyProtection="1">
      <alignment horizontal="center"/>
      <protection locked="0"/>
    </xf>
    <xf numFmtId="0" fontId="3" fillId="0" borderId="2" xfId="4" applyBorder="1" applyAlignment="1" applyProtection="1">
      <alignment horizontal="left" vertical="center" wrapText="1"/>
      <protection locked="0"/>
    </xf>
    <xf numFmtId="9" fontId="9" fillId="2" borderId="1" xfId="1" applyFont="1" applyFill="1" applyBorder="1" applyAlignment="1" applyProtection="1">
      <alignment horizontal="center" vertical="center" wrapText="1"/>
      <protection locked="0"/>
    </xf>
    <xf numFmtId="0" fontId="3" fillId="2" borderId="0" xfId="4" applyFill="1" applyAlignment="1" applyProtection="1">
      <alignment horizontal="center" vertical="center"/>
      <protection locked="0"/>
    </xf>
    <xf numFmtId="9" fontId="3" fillId="2" borderId="0" xfId="1" applyFont="1" applyFill="1" applyAlignment="1" applyProtection="1">
      <alignment horizontal="center" vertical="center"/>
      <protection locked="0"/>
    </xf>
    <xf numFmtId="0" fontId="3" fillId="8" borderId="26" xfId="6" applyFont="1" applyFill="1" applyBorder="1" applyAlignment="1" applyProtection="1">
      <alignment horizontal="justify" vertical="center" wrapText="1"/>
      <protection locked="0"/>
    </xf>
    <xf numFmtId="0" fontId="3" fillId="8" borderId="23" xfId="6" applyFont="1" applyFill="1" applyBorder="1" applyAlignment="1" applyProtection="1">
      <alignment horizontal="justify" vertical="center" wrapText="1"/>
      <protection locked="0"/>
    </xf>
    <xf numFmtId="0" fontId="3" fillId="8" borderId="20" xfId="6" applyFont="1" applyFill="1" applyBorder="1" applyAlignment="1" applyProtection="1">
      <alignment horizontal="justify" vertical="center" wrapText="1"/>
      <protection locked="0"/>
    </xf>
    <xf numFmtId="0" fontId="3" fillId="8" borderId="16" xfId="6" applyFont="1" applyFill="1" applyBorder="1" applyAlignment="1" applyProtection="1">
      <alignment horizontal="justify" vertical="center" wrapText="1"/>
      <protection locked="0"/>
    </xf>
    <xf numFmtId="0" fontId="3" fillId="8" borderId="24" xfId="6" applyFont="1" applyFill="1" applyBorder="1" applyAlignment="1" applyProtection="1">
      <alignment horizontal="left" vertical="center" wrapText="1"/>
      <protection locked="0"/>
    </xf>
    <xf numFmtId="0" fontId="3" fillId="8" borderId="21" xfId="6" applyFont="1" applyFill="1" applyBorder="1" applyAlignment="1" applyProtection="1">
      <alignment horizontal="left" vertical="center" wrapText="1"/>
      <protection locked="0"/>
    </xf>
    <xf numFmtId="0" fontId="3" fillId="8" borderId="17" xfId="6" applyFont="1" applyFill="1" applyBorder="1" applyAlignment="1" applyProtection="1">
      <alignment horizontal="left" vertical="center" wrapText="1"/>
      <protection locked="0"/>
    </xf>
    <xf numFmtId="0" fontId="3" fillId="8" borderId="26" xfId="0" applyFont="1" applyFill="1" applyBorder="1" applyAlignment="1" applyProtection="1">
      <alignment horizontal="justify" vertical="center" wrapText="1"/>
      <protection locked="0"/>
    </xf>
    <xf numFmtId="0" fontId="3" fillId="8" borderId="23" xfId="0" applyFont="1" applyFill="1" applyBorder="1" applyAlignment="1" applyProtection="1">
      <alignment horizontal="justify" vertical="center" wrapText="1"/>
      <protection locked="0"/>
    </xf>
    <xf numFmtId="0" fontId="3" fillId="8" borderId="30" xfId="0" applyFont="1" applyFill="1" applyBorder="1" applyAlignment="1" applyProtection="1">
      <alignment horizontal="justify" vertical="center" wrapText="1"/>
      <protection locked="0"/>
    </xf>
    <xf numFmtId="0" fontId="3" fillId="8" borderId="30" xfId="0" applyFont="1" applyFill="1" applyBorder="1" applyAlignment="1" applyProtection="1">
      <alignment horizontal="justify" vertical="top" wrapText="1"/>
      <protection locked="0"/>
    </xf>
    <xf numFmtId="0" fontId="3" fillId="8" borderId="20" xfId="0" applyFont="1" applyFill="1" applyBorder="1" applyAlignment="1" applyProtection="1">
      <alignment horizontal="justify" vertical="top" wrapText="1"/>
      <protection locked="0"/>
    </xf>
    <xf numFmtId="0" fontId="3" fillId="8" borderId="31" xfId="6" applyFont="1" applyFill="1" applyBorder="1" applyAlignment="1" applyProtection="1">
      <alignment horizontal="left" vertical="center" wrapText="1"/>
      <protection locked="0"/>
    </xf>
    <xf numFmtId="0" fontId="3" fillId="8" borderId="16" xfId="0" applyFont="1" applyFill="1" applyBorder="1" applyAlignment="1" applyProtection="1">
      <alignment horizontal="justify" vertical="top" wrapText="1"/>
      <protection locked="0"/>
    </xf>
    <xf numFmtId="0" fontId="23" fillId="8" borderId="2" xfId="2" applyFont="1" applyFill="1" applyBorder="1" applyAlignment="1" applyProtection="1">
      <alignment horizontal="justify" vertical="center" wrapText="1"/>
      <protection locked="0"/>
    </xf>
    <xf numFmtId="0" fontId="23" fillId="0" borderId="2" xfId="2" applyFont="1" applyBorder="1" applyAlignment="1" applyProtection="1">
      <alignment horizontal="justify" vertical="center" wrapText="1"/>
      <protection locked="0"/>
    </xf>
    <xf numFmtId="0" fontId="17" fillId="8" borderId="0" xfId="2" applyFont="1" applyFill="1" applyAlignment="1" applyProtection="1">
      <alignment horizontal="center" vertical="center" wrapText="1"/>
      <protection locked="0"/>
    </xf>
    <xf numFmtId="0" fontId="22" fillId="8" borderId="0" xfId="2" applyFont="1" applyFill="1" applyAlignment="1" applyProtection="1">
      <alignment horizontal="justify" vertical="center" wrapText="1"/>
      <protection locked="0"/>
    </xf>
    <xf numFmtId="0" fontId="3" fillId="0" borderId="2" xfId="4" applyBorder="1" applyAlignment="1" applyProtection="1">
      <alignment vertical="center" wrapText="1"/>
      <protection locked="0"/>
    </xf>
    <xf numFmtId="0" fontId="3" fillId="2" borderId="2" xfId="4" applyFill="1" applyBorder="1" applyAlignment="1" applyProtection="1">
      <alignment vertical="center" wrapText="1"/>
      <protection locked="0"/>
    </xf>
    <xf numFmtId="0" fontId="3" fillId="2" borderId="2" xfId="4" applyFill="1" applyBorder="1" applyAlignment="1">
      <alignment vertical="center" wrapText="1"/>
    </xf>
    <xf numFmtId="0" fontId="3" fillId="8" borderId="2" xfId="4" applyFill="1" applyBorder="1" applyAlignment="1" applyProtection="1">
      <alignment vertical="center" wrapText="1"/>
      <protection locked="0"/>
    </xf>
    <xf numFmtId="0" fontId="9" fillId="2" borderId="2" xfId="4" applyFont="1" applyFill="1" applyBorder="1" applyAlignment="1" applyProtection="1">
      <alignment horizontal="center" vertical="center" wrapText="1"/>
      <protection locked="0"/>
    </xf>
    <xf numFmtId="0" fontId="3" fillId="0" borderId="2" xfId="4" applyBorder="1" applyAlignment="1" applyProtection="1">
      <alignment horizontal="center" vertical="center" wrapText="1"/>
      <protection locked="0"/>
    </xf>
    <xf numFmtId="0" fontId="3" fillId="0" borderId="2" xfId="4" applyBorder="1" applyAlignment="1" applyProtection="1">
      <alignment horizontal="center" vertical="center"/>
      <protection locked="0"/>
    </xf>
    <xf numFmtId="43" fontId="3" fillId="0" borderId="2" xfId="5" applyFont="1" applyBorder="1" applyAlignment="1" applyProtection="1">
      <alignment horizontal="center" vertical="center" wrapText="1"/>
      <protection locked="0"/>
    </xf>
    <xf numFmtId="0" fontId="3" fillId="12" borderId="2" xfId="4" applyFill="1" applyBorder="1" applyAlignment="1">
      <alignment horizontal="center" vertical="center"/>
    </xf>
    <xf numFmtId="0" fontId="4" fillId="0" borderId="4" xfId="4" applyFont="1" applyBorder="1" applyAlignment="1" applyProtection="1">
      <alignment horizontal="center" vertical="center" wrapText="1"/>
      <protection locked="0"/>
    </xf>
    <xf numFmtId="0" fontId="4" fillId="0" borderId="1" xfId="4" applyFont="1" applyBorder="1" applyAlignment="1" applyProtection="1">
      <alignment horizontal="center" vertical="center" wrapText="1"/>
      <protection locked="0"/>
    </xf>
    <xf numFmtId="0" fontId="4" fillId="2" borderId="10" xfId="4" applyFont="1" applyFill="1" applyBorder="1" applyAlignment="1" applyProtection="1">
      <alignment horizontal="center" vertical="center"/>
      <protection locked="0"/>
    </xf>
    <xf numFmtId="0" fontId="4" fillId="2" borderId="3" xfId="4" applyFont="1" applyFill="1" applyBorder="1" applyAlignment="1" applyProtection="1">
      <alignment horizontal="center" vertical="center"/>
      <protection locked="0"/>
    </xf>
    <xf numFmtId="0" fontId="4" fillId="2" borderId="11" xfId="4" applyFont="1" applyFill="1" applyBorder="1" applyAlignment="1" applyProtection="1">
      <alignment horizontal="center" vertical="center"/>
      <protection locked="0"/>
    </xf>
    <xf numFmtId="0" fontId="4" fillId="0" borderId="2" xfId="4" applyFont="1" applyBorder="1" applyAlignment="1" applyProtection="1">
      <alignment horizontal="center" vertical="center"/>
      <protection locked="0"/>
    </xf>
    <xf numFmtId="0" fontId="4" fillId="2" borderId="4" xfId="4" applyFont="1" applyFill="1" applyBorder="1" applyAlignment="1" applyProtection="1">
      <alignment horizontal="center" vertical="center" wrapText="1"/>
      <protection locked="0"/>
    </xf>
    <xf numFmtId="0" fontId="4" fillId="2" borderId="1" xfId="4" applyFont="1" applyFill="1" applyBorder="1" applyAlignment="1" applyProtection="1">
      <alignment horizontal="center" vertical="center" wrapText="1"/>
      <protection locked="0"/>
    </xf>
    <xf numFmtId="0" fontId="4" fillId="2" borderId="5" xfId="4" applyFont="1" applyFill="1" applyBorder="1" applyAlignment="1" applyProtection="1">
      <alignment horizontal="center" vertical="center"/>
      <protection locked="0"/>
    </xf>
    <xf numFmtId="0" fontId="4" fillId="2" borderId="6" xfId="4" applyFont="1" applyFill="1" applyBorder="1" applyAlignment="1" applyProtection="1">
      <alignment horizontal="center" vertical="center"/>
      <protection locked="0"/>
    </xf>
    <xf numFmtId="0" fontId="4" fillId="2" borderId="7" xfId="4" applyFont="1" applyFill="1" applyBorder="1" applyAlignment="1" applyProtection="1">
      <alignment horizontal="center" vertical="center"/>
      <protection locked="0"/>
    </xf>
    <xf numFmtId="0" fontId="4" fillId="8" borderId="2" xfId="4" applyFont="1" applyFill="1" applyBorder="1" applyAlignment="1" applyProtection="1">
      <alignment horizontal="center" vertical="center" wrapText="1"/>
      <protection locked="0"/>
    </xf>
    <xf numFmtId="0" fontId="4" fillId="0" borderId="2" xfId="4" applyFont="1" applyBorder="1" applyAlignment="1" applyProtection="1">
      <alignment horizontal="center" vertical="center" wrapText="1"/>
      <protection locked="0"/>
    </xf>
    <xf numFmtId="0" fontId="3" fillId="2" borderId="2" xfId="4" applyFill="1" applyBorder="1" applyAlignment="1" applyProtection="1">
      <alignment horizontal="center"/>
      <protection locked="0"/>
    </xf>
    <xf numFmtId="0" fontId="9" fillId="2" borderId="12" xfId="4" applyFont="1" applyFill="1" applyBorder="1" applyAlignment="1" applyProtection="1">
      <alignment horizontal="center" vertical="center" wrapText="1"/>
      <protection locked="0"/>
    </xf>
    <xf numFmtId="0" fontId="9" fillId="2" borderId="14" xfId="4" applyFont="1" applyFill="1" applyBorder="1" applyAlignment="1" applyProtection="1">
      <alignment horizontal="center" vertical="center" wrapText="1"/>
      <protection locked="0"/>
    </xf>
    <xf numFmtId="0" fontId="9" fillId="2" borderId="13" xfId="4" applyFont="1" applyFill="1" applyBorder="1" applyAlignment="1" applyProtection="1">
      <alignment horizontal="center" vertical="center" wrapText="1"/>
      <protection locked="0"/>
    </xf>
    <xf numFmtId="0" fontId="9" fillId="2" borderId="8" xfId="4" applyFont="1" applyFill="1" applyBorder="1" applyAlignment="1" applyProtection="1">
      <alignment horizontal="center" vertical="center" wrapText="1"/>
      <protection locked="0"/>
    </xf>
    <xf numFmtId="0" fontId="9" fillId="2" borderId="0" xfId="4" applyFont="1" applyFill="1" applyAlignment="1" applyProtection="1">
      <alignment horizontal="center" vertical="center" wrapText="1"/>
      <protection locked="0"/>
    </xf>
    <xf numFmtId="0" fontId="9" fillId="2" borderId="9" xfId="4" applyFont="1" applyFill="1" applyBorder="1" applyAlignment="1" applyProtection="1">
      <alignment horizontal="center" vertical="center" wrapText="1"/>
      <protection locked="0"/>
    </xf>
    <xf numFmtId="0" fontId="9" fillId="2" borderId="10" xfId="4" applyFont="1" applyFill="1" applyBorder="1" applyAlignment="1" applyProtection="1">
      <alignment horizontal="center" vertical="center" wrapText="1"/>
      <protection locked="0"/>
    </xf>
    <xf numFmtId="0" fontId="9" fillId="2" borderId="3" xfId="4" applyFont="1" applyFill="1" applyBorder="1" applyAlignment="1" applyProtection="1">
      <alignment horizontal="center" vertical="center" wrapText="1"/>
      <protection locked="0"/>
    </xf>
    <xf numFmtId="0" fontId="9" fillId="2" borderId="11" xfId="4" applyFont="1" applyFill="1" applyBorder="1" applyAlignment="1" applyProtection="1">
      <alignment horizontal="center" vertical="center" wrapText="1"/>
      <protection locked="0"/>
    </xf>
    <xf numFmtId="0" fontId="4" fillId="2" borderId="0" xfId="4" applyFont="1" applyFill="1" applyAlignment="1" applyProtection="1">
      <alignment horizontal="center" vertical="top"/>
      <protection locked="0"/>
    </xf>
    <xf numFmtId="0" fontId="4" fillId="2" borderId="0" xfId="4" applyFont="1" applyFill="1" applyAlignment="1" applyProtection="1">
      <alignment horizontal="right" vertical="top"/>
      <protection locked="0"/>
    </xf>
    <xf numFmtId="0" fontId="4" fillId="10" borderId="5" xfId="4" applyFont="1" applyFill="1" applyBorder="1" applyAlignment="1" applyProtection="1">
      <alignment horizontal="center" vertical="center"/>
      <protection locked="0"/>
    </xf>
    <xf numFmtId="0" fontId="4" fillId="10" borderId="6" xfId="4" applyFont="1" applyFill="1" applyBorder="1" applyAlignment="1" applyProtection="1">
      <alignment horizontal="center" vertical="center"/>
      <protection locked="0"/>
    </xf>
    <xf numFmtId="0" fontId="4" fillId="10" borderId="7" xfId="4" applyFont="1" applyFill="1" applyBorder="1" applyAlignment="1" applyProtection="1">
      <alignment horizontal="center" vertical="center"/>
      <protection locked="0"/>
    </xf>
    <xf numFmtId="0" fontId="4" fillId="9" borderId="5" xfId="4" applyFont="1" applyFill="1" applyBorder="1" applyAlignment="1" applyProtection="1">
      <alignment horizontal="center" vertical="center"/>
      <protection locked="0"/>
    </xf>
    <xf numFmtId="0" fontId="4" fillId="9" borderId="6" xfId="4" applyFont="1" applyFill="1" applyBorder="1" applyAlignment="1" applyProtection="1">
      <alignment horizontal="center" vertical="center"/>
      <protection locked="0"/>
    </xf>
    <xf numFmtId="0" fontId="4" fillId="9" borderId="7" xfId="4" applyFont="1" applyFill="1" applyBorder="1" applyAlignment="1" applyProtection="1">
      <alignment horizontal="center" vertical="center"/>
      <protection locked="0"/>
    </xf>
    <xf numFmtId="0" fontId="4" fillId="3" borderId="2" xfId="4" applyFont="1" applyFill="1" applyBorder="1" applyAlignment="1" applyProtection="1">
      <alignment horizontal="center" vertical="center"/>
      <protection locked="0"/>
    </xf>
    <xf numFmtId="0" fontId="4" fillId="0" borderId="5" xfId="4" applyFont="1" applyBorder="1" applyAlignment="1" applyProtection="1">
      <alignment horizontal="center" vertical="center"/>
      <protection locked="0"/>
    </xf>
    <xf numFmtId="0" fontId="4" fillId="0" borderId="6" xfId="4" applyFont="1" applyBorder="1" applyAlignment="1" applyProtection="1">
      <alignment horizontal="center" vertical="center"/>
      <protection locked="0"/>
    </xf>
    <xf numFmtId="0" fontId="3" fillId="2" borderId="4" xfId="4" applyFill="1" applyBorder="1" applyAlignment="1" applyProtection="1">
      <alignment horizontal="center" vertical="center" wrapText="1"/>
      <protection locked="0"/>
    </xf>
    <xf numFmtId="0" fontId="3" fillId="2" borderId="18" xfId="4" applyFill="1" applyBorder="1" applyAlignment="1" applyProtection="1">
      <alignment horizontal="center" vertical="center" wrapText="1"/>
      <protection locked="0"/>
    </xf>
    <xf numFmtId="0" fontId="3" fillId="2" borderId="1" xfId="4" applyFill="1" applyBorder="1" applyAlignment="1" applyProtection="1">
      <alignment horizontal="center" vertical="center" wrapText="1"/>
      <protection locked="0"/>
    </xf>
    <xf numFmtId="0" fontId="3" fillId="8" borderId="4" xfId="2" applyFont="1" applyFill="1" applyBorder="1" applyAlignment="1" applyProtection="1">
      <alignment horizontal="left" vertical="center" wrapText="1"/>
      <protection locked="0"/>
    </xf>
    <xf numFmtId="0" fontId="3" fillId="8" borderId="18" xfId="2" applyFont="1" applyFill="1" applyBorder="1" applyAlignment="1" applyProtection="1">
      <alignment horizontal="left" vertical="center" wrapText="1"/>
      <protection locked="0"/>
    </xf>
    <xf numFmtId="0" fontId="3" fillId="8" borderId="1" xfId="2" applyFont="1" applyFill="1" applyBorder="1" applyAlignment="1" applyProtection="1">
      <alignment horizontal="left" vertical="center" wrapText="1"/>
      <protection locked="0"/>
    </xf>
    <xf numFmtId="0" fontId="3" fillId="11" borderId="2" xfId="2" applyFont="1" applyFill="1" applyBorder="1" applyAlignment="1" applyProtection="1">
      <alignment horizontal="center" vertical="center" wrapText="1"/>
      <protection locked="0"/>
    </xf>
    <xf numFmtId="0" fontId="3" fillId="8" borderId="0" xfId="2" applyFont="1" applyFill="1" applyAlignment="1" applyProtection="1">
      <alignment horizontal="right" vertical="center" wrapText="1"/>
      <protection locked="0"/>
    </xf>
    <xf numFmtId="0" fontId="3" fillId="8" borderId="9" xfId="2" applyFont="1" applyFill="1" applyBorder="1" applyAlignment="1" applyProtection="1">
      <alignment horizontal="right" vertical="center" wrapText="1"/>
      <protection locked="0"/>
    </xf>
    <xf numFmtId="14" fontId="3" fillId="8" borderId="2" xfId="2" applyNumberFormat="1" applyFont="1" applyFill="1" applyBorder="1" applyAlignment="1" applyProtection="1">
      <alignment horizontal="center" vertical="center" wrapText="1"/>
      <protection locked="0"/>
    </xf>
    <xf numFmtId="0" fontId="3" fillId="8" borderId="2" xfId="2" applyFont="1" applyFill="1" applyBorder="1" applyAlignment="1" applyProtection="1">
      <alignment horizontal="center" vertical="center" wrapText="1"/>
      <protection locked="0"/>
    </xf>
    <xf numFmtId="9" fontId="3" fillId="8" borderId="4" xfId="3" applyFont="1" applyFill="1" applyBorder="1" applyAlignment="1" applyProtection="1">
      <alignment horizontal="center" vertical="center" wrapText="1"/>
      <protection hidden="1"/>
    </xf>
    <xf numFmtId="9" fontId="3" fillId="8" borderId="18" xfId="3" applyFont="1" applyFill="1" applyBorder="1" applyAlignment="1" applyProtection="1">
      <alignment horizontal="center" vertical="center" wrapText="1"/>
      <protection hidden="1"/>
    </xf>
    <xf numFmtId="9" fontId="3" fillId="8" borderId="1" xfId="3" applyFont="1" applyFill="1" applyBorder="1" applyAlignment="1" applyProtection="1">
      <alignment horizontal="center" vertical="center" wrapText="1"/>
      <protection hidden="1"/>
    </xf>
    <xf numFmtId="0" fontId="3" fillId="8" borderId="4" xfId="6" applyFont="1" applyFill="1" applyBorder="1" applyAlignment="1" applyProtection="1">
      <alignment horizontal="left" vertical="center" wrapText="1"/>
      <protection locked="0"/>
    </xf>
    <xf numFmtId="0" fontId="3" fillId="8" borderId="18" xfId="6" applyFont="1" applyFill="1" applyBorder="1" applyAlignment="1" applyProtection="1">
      <alignment horizontal="left" vertical="center" wrapText="1"/>
      <protection locked="0"/>
    </xf>
    <xf numFmtId="0" fontId="3" fillId="8" borderId="1" xfId="6" applyFont="1" applyFill="1" applyBorder="1" applyAlignment="1" applyProtection="1">
      <alignment horizontal="left" vertical="center" wrapText="1"/>
      <protection locked="0"/>
    </xf>
    <xf numFmtId="0" fontId="17" fillId="0" borderId="2" xfId="2" applyFont="1" applyBorder="1" applyAlignment="1" applyProtection="1">
      <alignment horizontal="left" vertical="center" wrapText="1"/>
      <protection locked="0"/>
    </xf>
    <xf numFmtId="0" fontId="3" fillId="8" borderId="4" xfId="2" applyFont="1" applyFill="1" applyBorder="1" applyAlignment="1" applyProtection="1">
      <alignment horizontal="center" vertical="center" wrapText="1"/>
      <protection hidden="1"/>
    </xf>
    <xf numFmtId="0" fontId="3" fillId="8" borderId="18" xfId="2" applyFont="1" applyFill="1" applyBorder="1" applyAlignment="1" applyProtection="1">
      <alignment horizontal="center" vertical="center" wrapText="1"/>
      <protection hidden="1"/>
    </xf>
    <xf numFmtId="0" fontId="3" fillId="8" borderId="1" xfId="2" applyFont="1" applyFill="1" applyBorder="1" applyAlignment="1" applyProtection="1">
      <alignment horizontal="center" vertical="center" wrapText="1"/>
      <protection hidden="1"/>
    </xf>
    <xf numFmtId="9" fontId="3" fillId="8" borderId="4" xfId="2" applyNumberFormat="1" applyFont="1" applyFill="1" applyBorder="1" applyAlignment="1" applyProtection="1">
      <alignment horizontal="center" vertical="center" wrapText="1"/>
      <protection hidden="1"/>
    </xf>
    <xf numFmtId="9" fontId="3" fillId="8" borderId="18" xfId="2" applyNumberFormat="1" applyFont="1" applyFill="1" applyBorder="1" applyAlignment="1" applyProtection="1">
      <alignment horizontal="center" vertical="center" wrapText="1"/>
      <protection hidden="1"/>
    </xf>
    <xf numFmtId="9" fontId="3" fillId="8" borderId="1" xfId="2" applyNumberFormat="1" applyFont="1" applyFill="1" applyBorder="1" applyAlignment="1" applyProtection="1">
      <alignment horizontal="center" vertical="center" wrapText="1"/>
      <protection hidden="1"/>
    </xf>
    <xf numFmtId="0" fontId="3" fillId="8" borderId="21" xfId="2" applyFont="1" applyFill="1" applyBorder="1" applyAlignment="1" applyProtection="1">
      <alignment vertical="center" wrapText="1"/>
      <protection locked="0"/>
    </xf>
    <xf numFmtId="0" fontId="3" fillId="8" borderId="17" xfId="2" applyFont="1" applyFill="1" applyBorder="1" applyAlignment="1" applyProtection="1">
      <alignment vertical="center" wrapText="1"/>
      <protection locked="0"/>
    </xf>
    <xf numFmtId="0" fontId="3" fillId="8" borderId="4" xfId="2" applyFont="1" applyFill="1" applyBorder="1" applyAlignment="1" applyProtection="1">
      <alignment horizontal="center" vertical="center" wrapText="1"/>
      <protection locked="0"/>
    </xf>
    <xf numFmtId="0" fontId="3" fillId="8" borderId="18" xfId="2" applyFont="1" applyFill="1" applyBorder="1" applyAlignment="1" applyProtection="1">
      <alignment horizontal="center" vertical="center" wrapText="1"/>
      <protection locked="0"/>
    </xf>
    <xf numFmtId="0" fontId="3" fillId="8" borderId="1" xfId="2" applyFont="1" applyFill="1" applyBorder="1" applyAlignment="1" applyProtection="1">
      <alignment horizontal="center" vertical="center" wrapText="1"/>
      <protection locked="0"/>
    </xf>
    <xf numFmtId="9" fontId="3" fillId="8" borderId="22" xfId="2" applyNumberFormat="1" applyFont="1" applyFill="1" applyBorder="1" applyAlignment="1" applyProtection="1">
      <alignment horizontal="center" vertical="center" wrapText="1"/>
      <protection hidden="1"/>
    </xf>
    <xf numFmtId="0" fontId="3" fillId="3" borderId="4" xfId="2" applyFont="1" applyFill="1" applyBorder="1" applyAlignment="1" applyProtection="1">
      <alignment horizontal="center" vertical="center" wrapText="1"/>
      <protection locked="0"/>
    </xf>
    <xf numFmtId="0" fontId="3" fillId="3" borderId="1" xfId="2" applyFont="1" applyFill="1" applyBorder="1" applyAlignment="1" applyProtection="1">
      <alignment horizontal="center" vertical="center" wrapText="1"/>
      <protection locked="0"/>
    </xf>
    <xf numFmtId="0" fontId="3" fillId="8" borderId="28" xfId="6" applyFont="1" applyFill="1" applyBorder="1" applyAlignment="1" applyProtection="1">
      <alignment horizontal="left" vertical="center" wrapText="1"/>
      <protection locked="0"/>
    </xf>
    <xf numFmtId="0" fontId="3" fillId="8" borderId="21" xfId="6" applyFont="1" applyFill="1" applyBorder="1" applyAlignment="1" applyProtection="1">
      <alignment horizontal="left" vertical="center" wrapText="1"/>
      <protection locked="0"/>
    </xf>
    <xf numFmtId="9" fontId="3" fillId="8" borderId="25" xfId="2" applyNumberFormat="1" applyFont="1" applyFill="1" applyBorder="1" applyAlignment="1" applyProtection="1">
      <alignment horizontal="center" vertical="center" wrapText="1"/>
      <protection hidden="1"/>
    </xf>
    <xf numFmtId="0" fontId="3" fillId="8" borderId="29" xfId="6" applyFont="1" applyFill="1" applyBorder="1" applyAlignment="1" applyProtection="1">
      <alignment horizontal="left" vertical="center" wrapText="1"/>
      <protection locked="0"/>
    </xf>
    <xf numFmtId="9" fontId="3" fillId="8" borderId="19" xfId="2" applyNumberFormat="1" applyFont="1" applyFill="1" applyBorder="1" applyAlignment="1" applyProtection="1">
      <alignment horizontal="center" vertical="center" wrapText="1"/>
      <protection hidden="1"/>
    </xf>
    <xf numFmtId="9" fontId="3" fillId="8" borderId="15" xfId="2" applyNumberFormat="1" applyFont="1" applyFill="1" applyBorder="1" applyAlignment="1" applyProtection="1">
      <alignment horizontal="center" vertical="center" wrapText="1"/>
      <protection hidden="1"/>
    </xf>
    <xf numFmtId="0" fontId="11" fillId="3" borderId="4" xfId="2" applyFont="1" applyFill="1" applyBorder="1" applyAlignment="1" applyProtection="1">
      <alignment horizontal="center" vertical="center" wrapText="1"/>
      <protection locked="0"/>
    </xf>
    <xf numFmtId="0" fontId="11" fillId="3" borderId="1" xfId="2" applyFont="1" applyFill="1" applyBorder="1" applyAlignment="1" applyProtection="1">
      <alignment horizontal="center" vertical="center" wrapText="1"/>
      <protection locked="0"/>
    </xf>
    <xf numFmtId="14" fontId="3" fillId="8" borderId="2" xfId="6" applyNumberFormat="1" applyFont="1" applyFill="1" applyBorder="1" applyAlignment="1" applyProtection="1">
      <alignment horizontal="center" vertical="center" wrapText="1"/>
      <protection locked="0"/>
    </xf>
    <xf numFmtId="0" fontId="3" fillId="8" borderId="2" xfId="6" applyFont="1" applyFill="1" applyBorder="1" applyAlignment="1" applyProtection="1">
      <alignment horizontal="center" vertical="center" wrapText="1"/>
      <protection locked="0"/>
    </xf>
    <xf numFmtId="0" fontId="3" fillId="8" borderId="27" xfId="2" applyFont="1" applyFill="1" applyBorder="1" applyAlignment="1" applyProtection="1">
      <alignment vertical="center" wrapText="1"/>
      <protection locked="0"/>
    </xf>
    <xf numFmtId="0" fontId="3" fillId="8" borderId="24" xfId="2" applyFont="1" applyFill="1" applyBorder="1" applyAlignment="1" applyProtection="1">
      <alignment vertical="center" wrapText="1"/>
      <protection locked="0"/>
    </xf>
    <xf numFmtId="0" fontId="3" fillId="8" borderId="24" xfId="6" applyFont="1" applyFill="1" applyBorder="1" applyAlignment="1" applyProtection="1">
      <alignment horizontal="left" vertical="center" wrapText="1"/>
      <protection locked="0"/>
    </xf>
    <xf numFmtId="0" fontId="3" fillId="8" borderId="27" xfId="6" applyFont="1" applyFill="1" applyBorder="1" applyAlignment="1" applyProtection="1">
      <alignment horizontal="left" vertical="center" wrapText="1"/>
      <protection locked="0"/>
    </xf>
    <xf numFmtId="0" fontId="3" fillId="8" borderId="17" xfId="6" applyFont="1" applyFill="1" applyBorder="1" applyAlignment="1" applyProtection="1">
      <alignment horizontal="left" vertical="center" wrapText="1"/>
      <protection locked="0"/>
    </xf>
    <xf numFmtId="0" fontId="19" fillId="8" borderId="12" xfId="2" applyFont="1" applyFill="1" applyBorder="1" applyAlignment="1" applyProtection="1">
      <alignment horizontal="center"/>
      <protection locked="0"/>
    </xf>
    <xf numFmtId="0" fontId="19" fillId="8" borderId="13" xfId="2" applyFont="1" applyFill="1" applyBorder="1" applyAlignment="1" applyProtection="1">
      <alignment horizontal="center"/>
      <protection locked="0"/>
    </xf>
    <xf numFmtId="0" fontId="19" fillId="8" borderId="8" xfId="2" applyFont="1" applyFill="1" applyBorder="1" applyAlignment="1" applyProtection="1">
      <alignment horizontal="center"/>
      <protection locked="0"/>
    </xf>
    <xf numFmtId="0" fontId="19" fillId="8" borderId="9" xfId="2" applyFont="1" applyFill="1" applyBorder="1" applyAlignment="1" applyProtection="1">
      <alignment horizontal="center"/>
      <protection locked="0"/>
    </xf>
    <xf numFmtId="0" fontId="19" fillId="8" borderId="10" xfId="2" applyFont="1" applyFill="1" applyBorder="1" applyAlignment="1" applyProtection="1">
      <alignment horizontal="center"/>
      <protection locked="0"/>
    </xf>
    <xf numFmtId="0" fontId="19" fillId="8" borderId="11" xfId="2" applyFont="1" applyFill="1" applyBorder="1" applyAlignment="1" applyProtection="1">
      <alignment horizontal="center"/>
      <protection locked="0"/>
    </xf>
    <xf numFmtId="0" fontId="3" fillId="8" borderId="5" xfId="6" applyFont="1" applyFill="1" applyBorder="1" applyAlignment="1" applyProtection="1">
      <alignment horizontal="center" vertical="center" wrapText="1"/>
      <protection locked="0"/>
    </xf>
    <xf numFmtId="0" fontId="3" fillId="8" borderId="7" xfId="6" applyFont="1" applyFill="1" applyBorder="1" applyAlignment="1" applyProtection="1">
      <alignment horizontal="center" vertical="center" wrapText="1"/>
      <protection locked="0"/>
    </xf>
    <xf numFmtId="0" fontId="3" fillId="11" borderId="4" xfId="2" applyFont="1" applyFill="1" applyBorder="1" applyAlignment="1" applyProtection="1">
      <alignment horizontal="center" vertical="center" wrapText="1"/>
      <protection locked="0"/>
    </xf>
    <xf numFmtId="0" fontId="3" fillId="11" borderId="18" xfId="2" applyFont="1" applyFill="1" applyBorder="1" applyAlignment="1" applyProtection="1">
      <alignment horizontal="center" vertical="center" wrapText="1"/>
      <protection locked="0"/>
    </xf>
    <xf numFmtId="0" fontId="3" fillId="11" borderId="1" xfId="2" applyFont="1" applyFill="1" applyBorder="1" applyAlignment="1" applyProtection="1">
      <alignment horizontal="center" vertical="center" wrapText="1"/>
      <protection locked="0"/>
    </xf>
    <xf numFmtId="0" fontId="3" fillId="8" borderId="8" xfId="2" applyFont="1" applyFill="1" applyBorder="1" applyAlignment="1" applyProtection="1">
      <alignment horizontal="right" vertical="center" wrapText="1"/>
      <protection locked="0"/>
    </xf>
    <xf numFmtId="0" fontId="11" fillId="9" borderId="2" xfId="2" applyFont="1" applyFill="1" applyBorder="1" applyAlignment="1" applyProtection="1">
      <alignment horizontal="center" vertical="center" wrapText="1"/>
      <protection locked="0"/>
    </xf>
    <xf numFmtId="0" fontId="15" fillId="0" borderId="2" xfId="2" applyFont="1" applyBorder="1" applyAlignment="1" applyProtection="1">
      <alignment horizontal="center" vertical="center" wrapText="1"/>
      <protection locked="0"/>
    </xf>
    <xf numFmtId="0" fontId="3" fillId="8" borderId="3" xfId="2" applyFont="1" applyFill="1" applyBorder="1" applyAlignment="1" applyProtection="1">
      <alignment horizontal="right" vertical="center" wrapText="1"/>
      <protection locked="0"/>
    </xf>
    <xf numFmtId="0" fontId="3" fillId="11" borderId="5" xfId="2" applyFont="1" applyFill="1" applyBorder="1" applyAlignment="1" applyProtection="1">
      <alignment horizontal="center" vertical="center" wrapText="1"/>
      <protection locked="0"/>
    </xf>
    <xf numFmtId="0" fontId="3" fillId="11" borderId="6" xfId="2" applyFont="1" applyFill="1" applyBorder="1" applyAlignment="1" applyProtection="1">
      <alignment horizontal="center" vertical="center" wrapText="1"/>
      <protection locked="0"/>
    </xf>
    <xf numFmtId="0" fontId="3" fillId="11" borderId="7" xfId="2" applyFont="1" applyFill="1" applyBorder="1" applyAlignment="1" applyProtection="1">
      <alignment horizontal="center" vertical="center" wrapText="1"/>
      <protection locked="0"/>
    </xf>
    <xf numFmtId="0" fontId="3" fillId="8" borderId="5" xfId="2" applyFont="1" applyFill="1" applyBorder="1" applyAlignment="1" applyProtection="1">
      <alignment horizontal="center" vertical="center" wrapText="1"/>
      <protection locked="0"/>
    </xf>
    <xf numFmtId="0" fontId="3" fillId="8" borderId="7"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8" borderId="4" xfId="0" applyFont="1" applyFill="1" applyBorder="1" applyAlignment="1" applyProtection="1">
      <alignment horizontal="center" vertical="center" wrapText="1"/>
      <protection locked="0"/>
    </xf>
    <xf numFmtId="0" fontId="3" fillId="8" borderId="18" xfId="0" applyFont="1" applyFill="1" applyBorder="1" applyAlignment="1" applyProtection="1">
      <alignment horizontal="center" vertical="center" wrapText="1"/>
      <protection locked="0"/>
    </xf>
    <xf numFmtId="0" fontId="3" fillId="8" borderId="1" xfId="0" applyFont="1" applyFill="1" applyBorder="1" applyAlignment="1" applyProtection="1">
      <alignment horizontal="center" vertical="center" wrapText="1"/>
      <protection locked="0"/>
    </xf>
    <xf numFmtId="0" fontId="3" fillId="8" borderId="4" xfId="0" applyFont="1" applyFill="1" applyBorder="1" applyAlignment="1" applyProtection="1">
      <alignment horizontal="left" vertical="center" wrapText="1"/>
      <protection locked="0"/>
    </xf>
    <xf numFmtId="0" fontId="3" fillId="8" borderId="18" xfId="0" applyFont="1" applyFill="1" applyBorder="1" applyAlignment="1" applyProtection="1">
      <alignment horizontal="left" vertical="center" wrapText="1"/>
      <protection locked="0"/>
    </xf>
    <xf numFmtId="0" fontId="3" fillId="8" borderId="1" xfId="0" applyFont="1" applyFill="1" applyBorder="1" applyAlignment="1" applyProtection="1">
      <alignment horizontal="left" vertical="center" wrapText="1"/>
      <protection locked="0"/>
    </xf>
    <xf numFmtId="0" fontId="9" fillId="8" borderId="12" xfId="2" applyFont="1" applyFill="1" applyBorder="1" applyAlignment="1" applyProtection="1">
      <alignment horizontal="center" vertical="center" wrapText="1"/>
      <protection locked="0"/>
    </xf>
    <xf numFmtId="0" fontId="9" fillId="8" borderId="14" xfId="2" applyFont="1" applyFill="1" applyBorder="1" applyAlignment="1" applyProtection="1">
      <alignment horizontal="center" vertical="center" wrapText="1"/>
      <protection locked="0"/>
    </xf>
    <xf numFmtId="0" fontId="9" fillId="8" borderId="13" xfId="2" applyFont="1" applyFill="1" applyBorder="1" applyAlignment="1" applyProtection="1">
      <alignment horizontal="center" vertical="center" wrapText="1"/>
      <protection locked="0"/>
    </xf>
    <xf numFmtId="0" fontId="9" fillId="8" borderId="8" xfId="2" applyFont="1" applyFill="1" applyBorder="1" applyAlignment="1" applyProtection="1">
      <alignment horizontal="center" vertical="center" wrapText="1"/>
      <protection locked="0"/>
    </xf>
    <xf numFmtId="0" fontId="9" fillId="8" borderId="0" xfId="2" applyFont="1" applyFill="1" applyAlignment="1" applyProtection="1">
      <alignment horizontal="center" vertical="center" wrapText="1"/>
      <protection locked="0"/>
    </xf>
    <xf numFmtId="0" fontId="9" fillId="8" borderId="9" xfId="2" applyFont="1" applyFill="1" applyBorder="1" applyAlignment="1" applyProtection="1">
      <alignment horizontal="center" vertical="center" wrapText="1"/>
      <protection locked="0"/>
    </xf>
    <xf numFmtId="0" fontId="9" fillId="8" borderId="10" xfId="2" applyFont="1" applyFill="1" applyBorder="1" applyAlignment="1" applyProtection="1">
      <alignment horizontal="center" vertical="center" wrapText="1"/>
      <protection locked="0"/>
    </xf>
    <xf numFmtId="0" fontId="9" fillId="8" borderId="3" xfId="2" applyFont="1" applyFill="1" applyBorder="1" applyAlignment="1" applyProtection="1">
      <alignment horizontal="center" vertical="center" wrapText="1"/>
      <protection locked="0"/>
    </xf>
    <xf numFmtId="0" fontId="9" fillId="8" borderId="11" xfId="2" applyFont="1" applyFill="1" applyBorder="1" applyAlignment="1" applyProtection="1">
      <alignment horizontal="center" vertical="center" wrapText="1"/>
      <protection locked="0"/>
    </xf>
    <xf numFmtId="0" fontId="3" fillId="8" borderId="6" xfId="2" applyFont="1" applyFill="1" applyBorder="1" applyAlignment="1" applyProtection="1">
      <alignment horizontal="center" vertical="center" wrapText="1"/>
      <protection locked="0"/>
    </xf>
    <xf numFmtId="0" fontId="23" fillId="8" borderId="4" xfId="2" applyFont="1" applyFill="1" applyBorder="1" applyAlignment="1" applyProtection="1">
      <alignment horizontal="justify" vertical="center" wrapText="1"/>
      <protection locked="0"/>
    </xf>
    <xf numFmtId="0" fontId="23" fillId="8" borderId="18" xfId="2" applyFont="1" applyFill="1" applyBorder="1" applyAlignment="1" applyProtection="1">
      <alignment horizontal="justify" vertical="center" wrapText="1"/>
      <protection locked="0"/>
    </xf>
    <xf numFmtId="0" fontId="23" fillId="8" borderId="1" xfId="2" applyFont="1" applyFill="1" applyBorder="1" applyAlignment="1" applyProtection="1">
      <alignment horizontal="justify" vertical="center" wrapText="1"/>
      <protection locked="0"/>
    </xf>
    <xf numFmtId="0" fontId="23" fillId="0" borderId="4" xfId="2" applyFont="1" applyBorder="1" applyAlignment="1" applyProtection="1">
      <alignment horizontal="justify" vertical="center" wrapText="1"/>
      <protection locked="0"/>
    </xf>
    <xf numFmtId="0" fontId="23" fillId="0" borderId="18" xfId="2" applyFont="1" applyBorder="1" applyAlignment="1" applyProtection="1">
      <alignment horizontal="justify" vertical="center" wrapText="1"/>
      <protection locked="0"/>
    </xf>
    <xf numFmtId="0" fontId="23" fillId="0" borderId="1" xfId="2" applyFont="1" applyBorder="1" applyAlignment="1" applyProtection="1">
      <alignment horizontal="justify" vertical="center" wrapText="1"/>
      <protection locked="0"/>
    </xf>
    <xf numFmtId="0" fontId="3" fillId="8" borderId="4" xfId="2" applyFont="1" applyFill="1" applyBorder="1" applyAlignment="1" applyProtection="1">
      <alignment horizontal="justify" vertical="center" wrapText="1"/>
      <protection locked="0"/>
    </xf>
    <xf numFmtId="0" fontId="3" fillId="8" borderId="1" xfId="2" applyFont="1" applyFill="1" applyBorder="1" applyAlignment="1" applyProtection="1">
      <alignment horizontal="justify" vertical="center" wrapText="1"/>
      <protection locked="0"/>
    </xf>
    <xf numFmtId="0" fontId="3" fillId="0" borderId="4" xfId="2" applyFont="1" applyBorder="1" applyAlignment="1" applyProtection="1">
      <alignment horizontal="justify" vertical="center" wrapText="1"/>
      <protection locked="0"/>
    </xf>
    <xf numFmtId="0" fontId="3" fillId="0" borderId="18" xfId="2" applyFont="1" applyBorder="1" applyAlignment="1" applyProtection="1">
      <alignment horizontal="justify" vertical="center" wrapText="1"/>
      <protection locked="0"/>
    </xf>
    <xf numFmtId="0" fontId="3" fillId="0" borderId="1" xfId="2" applyFont="1" applyBorder="1" applyAlignment="1" applyProtection="1">
      <alignment horizontal="justify" vertical="center" wrapText="1"/>
      <protection locked="0"/>
    </xf>
    <xf numFmtId="0" fontId="5" fillId="0" borderId="2" xfId="0" applyFont="1" applyBorder="1" applyAlignment="1">
      <alignment vertical="center" wrapText="1"/>
    </xf>
    <xf numFmtId="0" fontId="3" fillId="0" borderId="2" xfId="0" applyFont="1" applyBorder="1" applyAlignment="1">
      <alignment vertical="center" wrapText="1"/>
    </xf>
    <xf numFmtId="0" fontId="5" fillId="2" borderId="2" xfId="0" applyFont="1" applyFill="1" applyBorder="1" applyAlignment="1">
      <alignment horizontal="center"/>
    </xf>
    <xf numFmtId="0" fontId="3" fillId="0" borderId="2" xfId="0" applyFont="1" applyBorder="1" applyAlignment="1">
      <alignment horizontal="justify"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5" fillId="0" borderId="2" xfId="0" applyFont="1" applyBorder="1" applyAlignment="1">
      <alignment horizontal="justify" vertical="center" wrapText="1"/>
    </xf>
    <xf numFmtId="0" fontId="3" fillId="3" borderId="2" xfId="0" applyFont="1" applyFill="1" applyBorder="1" applyAlignment="1">
      <alignment horizontal="center" vertical="center"/>
    </xf>
    <xf numFmtId="0" fontId="0" fillId="3" borderId="2" xfId="0" applyFill="1" applyBorder="1" applyAlignment="1">
      <alignment horizontal="center" vertical="center"/>
    </xf>
    <xf numFmtId="0" fontId="3"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3" fillId="8" borderId="2" xfId="0" applyFont="1" applyFill="1" applyBorder="1" applyAlignment="1">
      <alignment horizontal="left" vertical="center" wrapText="1"/>
    </xf>
    <xf numFmtId="0" fontId="3" fillId="3" borderId="4" xfId="0" applyFont="1" applyFill="1" applyBorder="1" applyAlignment="1">
      <alignment horizontal="center" vertical="center"/>
    </xf>
    <xf numFmtId="0" fontId="0" fillId="3" borderId="4" xfId="0" applyFill="1" applyBorder="1" applyAlignment="1">
      <alignment horizontal="center" vertical="center"/>
    </xf>
    <xf numFmtId="0" fontId="3" fillId="0" borderId="2" xfId="0" applyFont="1" applyBorder="1" applyAlignment="1">
      <alignment horizontal="left" vertical="center" wrapText="1"/>
    </xf>
    <xf numFmtId="0" fontId="10" fillId="0" borderId="0" xfId="2" applyFont="1" applyAlignment="1">
      <alignment horizontal="center" vertical="center"/>
    </xf>
    <xf numFmtId="0" fontId="2" fillId="0" borderId="0" xfId="2" applyAlignment="1">
      <alignment horizontal="center" vertical="center"/>
    </xf>
    <xf numFmtId="0" fontId="10" fillId="0" borderId="0" xfId="2" applyFont="1" applyAlignment="1">
      <alignment horizontal="center"/>
    </xf>
  </cellXfs>
  <cellStyles count="7">
    <cellStyle name="Millares 2" xfId="5" xr:uid="{AC070E53-C757-412B-8053-DD8AB79BD7D8}"/>
    <cellStyle name="Normal" xfId="0" builtinId="0"/>
    <cellStyle name="Normal 2" xfId="2" xr:uid="{5CE3F2CC-FC52-451B-80C7-53749B53A8B2}"/>
    <cellStyle name="Normal 2 2" xfId="4" xr:uid="{3C39209C-AFC3-4697-91FB-961793184B67}"/>
    <cellStyle name="Normal 2 3" xfId="6" xr:uid="{7AC4D555-1CC1-4812-A787-1985608E3E0D}"/>
    <cellStyle name="Porcentaje" xfId="1" builtinId="5"/>
    <cellStyle name="Porcentaje 2" xfId="3" xr:uid="{F115B6BD-8198-4BA5-AD58-0322CDA6B5E9}"/>
  </cellStyles>
  <dxfs count="9">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71535</xdr:colOff>
      <xdr:row>0</xdr:row>
      <xdr:rowOff>106503</xdr:rowOff>
    </xdr:from>
    <xdr:to>
      <xdr:col>1</xdr:col>
      <xdr:colOff>1626258</xdr:colOff>
      <xdr:row>3</xdr:row>
      <xdr:rowOff>163653</xdr:rowOff>
    </xdr:to>
    <xdr:pic>
      <xdr:nvPicPr>
        <xdr:cNvPr id="2" name="Picture 1" descr="escudo-alc">
          <a:extLst>
            <a:ext uri="{FF2B5EF4-FFF2-40B4-BE49-F238E27FC236}">
              <a16:creationId xmlns:a16="http://schemas.microsoft.com/office/drawing/2014/main" id="{509B2DB5-57DB-4EDD-9414-4B5B0F519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473" y="106503"/>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3838</xdr:colOff>
      <xdr:row>1</xdr:row>
      <xdr:rowOff>81040</xdr:rowOff>
    </xdr:from>
    <xdr:ext cx="1452927" cy="864375"/>
    <xdr:pic>
      <xdr:nvPicPr>
        <xdr:cNvPr id="2" name="Imagen 1" descr="escudo-alc">
          <a:extLst>
            <a:ext uri="{FF2B5EF4-FFF2-40B4-BE49-F238E27FC236}">
              <a16:creationId xmlns:a16="http://schemas.microsoft.com/office/drawing/2014/main" id="{2A9637B6-96E5-4BCB-9F77-1FE44F785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838" y="271540"/>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cubillos/Downloads/20250221_for_sg_013_v4_mapa_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Mapa y plan de tratamiento"/>
      <sheetName val="2. Evaluación de controles"/>
      <sheetName val="Anexos"/>
      <sheetName val="Criterios"/>
    </sheetNames>
    <sheetDataSet>
      <sheetData sheetId="0"/>
      <sheetData sheetId="1"/>
      <sheetData sheetId="2">
        <row r="37">
          <cell r="B37" t="str">
            <v xml:space="preserve">                   \Impacto
                     \
Probabilidad\               </v>
          </cell>
          <cell r="C37" t="str">
            <v>20% - Leve</v>
          </cell>
          <cell r="D37" t="str">
            <v>40% - Menor</v>
          </cell>
          <cell r="E37" t="str">
            <v>60% - Moderado</v>
          </cell>
          <cell r="F37" t="str">
            <v>80% - Mayor</v>
          </cell>
          <cell r="G37" t="str">
            <v>100% - Catastrófico</v>
          </cell>
        </row>
        <row r="38">
          <cell r="B38">
            <v>1</v>
          </cell>
          <cell r="C38">
            <v>2</v>
          </cell>
          <cell r="D38">
            <v>3</v>
          </cell>
          <cell r="E38">
            <v>4</v>
          </cell>
          <cell r="F38">
            <v>5</v>
          </cell>
          <cell r="G38">
            <v>6</v>
          </cell>
        </row>
        <row r="39">
          <cell r="B39" t="str">
            <v>100% - Muy alta</v>
          </cell>
          <cell r="C39" t="str">
            <v>Alto</v>
          </cell>
          <cell r="D39" t="str">
            <v>Alto</v>
          </cell>
          <cell r="E39" t="str">
            <v>Alto</v>
          </cell>
          <cell r="F39" t="str">
            <v>Alto</v>
          </cell>
          <cell r="G39" t="str">
            <v>Extremo</v>
          </cell>
        </row>
        <row r="40">
          <cell r="B40" t="str">
            <v>80% - Alta</v>
          </cell>
          <cell r="C40" t="str">
            <v>Moderado</v>
          </cell>
          <cell r="D40" t="str">
            <v>Moderado</v>
          </cell>
          <cell r="E40" t="str">
            <v>Alto</v>
          </cell>
          <cell r="F40" t="str">
            <v>Alto</v>
          </cell>
          <cell r="G40" t="str">
            <v>Extremo</v>
          </cell>
        </row>
        <row r="41">
          <cell r="B41" t="str">
            <v>60% - Media</v>
          </cell>
          <cell r="C41" t="str">
            <v>Moderado</v>
          </cell>
          <cell r="D41" t="str">
            <v>Moderado</v>
          </cell>
          <cell r="E41" t="str">
            <v>Moderado</v>
          </cell>
          <cell r="F41" t="str">
            <v>Alto</v>
          </cell>
          <cell r="G41" t="str">
            <v>Extremo</v>
          </cell>
        </row>
        <row r="42">
          <cell r="B42" t="str">
            <v>40% - Baja</v>
          </cell>
          <cell r="C42" t="str">
            <v>Bajo</v>
          </cell>
          <cell r="D42" t="str">
            <v>Moderado</v>
          </cell>
          <cell r="E42" t="str">
            <v>Moderado</v>
          </cell>
          <cell r="F42" t="str">
            <v>Alto</v>
          </cell>
          <cell r="G42" t="str">
            <v>Extremo</v>
          </cell>
        </row>
        <row r="43">
          <cell r="B43" t="str">
            <v>20% - Muy baja</v>
          </cell>
          <cell r="C43" t="str">
            <v>Bajo</v>
          </cell>
          <cell r="D43" t="str">
            <v>Bajo</v>
          </cell>
          <cell r="E43" t="str">
            <v>Moderado</v>
          </cell>
          <cell r="F43" t="str">
            <v>Alto</v>
          </cell>
          <cell r="G43" t="str">
            <v>Extremo</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0DA15-65E7-4470-BE38-08A35EEFCAFF}">
  <dimension ref="A1:AV29"/>
  <sheetViews>
    <sheetView tabSelected="1" topLeftCell="A9" zoomScale="80" zoomScaleNormal="80" zoomScaleSheetLayoutView="70" zoomScalePageLayoutView="51" workbookViewId="0">
      <selection activeCell="A11" sqref="A11"/>
    </sheetView>
  </sheetViews>
  <sheetFormatPr baseColWidth="10" defaultColWidth="11.42578125" defaultRowHeight="12.75" x14ac:dyDescent="0.2"/>
  <cols>
    <col min="1" max="1" width="15.28515625" style="84" customWidth="1"/>
    <col min="2" max="2" width="39.140625" style="84" customWidth="1"/>
    <col min="3" max="3" width="27.140625" style="84" customWidth="1"/>
    <col min="4" max="4" width="15.28515625" style="84" customWidth="1"/>
    <col min="5" max="5" width="9.7109375" style="84" customWidth="1"/>
    <col min="6" max="6" width="30.7109375" style="84" customWidth="1"/>
    <col min="7" max="7" width="46.85546875" style="84" bestFit="1" customWidth="1"/>
    <col min="8" max="8" width="22.28515625" style="84" bestFit="1" customWidth="1"/>
    <col min="9" max="9" width="12.28515625" style="84" bestFit="1" customWidth="1"/>
    <col min="10" max="10" width="13.28515625" style="84" customWidth="1"/>
    <col min="11" max="11" width="13.5703125" style="84" customWidth="1"/>
    <col min="12" max="12" width="11" style="84" bestFit="1" customWidth="1"/>
    <col min="13" max="13" width="72.85546875" style="84" customWidth="1"/>
    <col min="14" max="14" width="9.85546875" style="84" bestFit="1" customWidth="1"/>
    <col min="15" max="15" width="10.85546875" style="84" customWidth="1"/>
    <col min="16" max="16" width="14.5703125" style="84" customWidth="1"/>
    <col min="17" max="17" width="9.7109375" style="84" customWidth="1"/>
    <col min="18" max="18" width="11.28515625" style="84" customWidth="1"/>
    <col min="19" max="19" width="11.7109375" style="84" customWidth="1"/>
    <col min="20" max="20" width="72.42578125" style="84" customWidth="1"/>
    <col min="21" max="21" width="12.28515625" style="84" customWidth="1"/>
    <col min="22" max="22" width="25.28515625" style="84" customWidth="1"/>
    <col min="23" max="23" width="18.85546875" style="84" customWidth="1"/>
    <col min="24" max="24" width="9.28515625" style="115" customWidth="1"/>
    <col min="25" max="25" width="12.7109375" style="115" customWidth="1"/>
    <col min="26" max="26" width="9.28515625" style="115" customWidth="1"/>
    <col min="27" max="27" width="10.42578125" style="115" customWidth="1"/>
    <col min="28" max="28" width="50.5703125" style="115" customWidth="1"/>
    <col min="29" max="29" width="13" style="115" customWidth="1"/>
    <col min="30" max="30" width="37.42578125" style="115" customWidth="1"/>
    <col min="31" max="31" width="14.28515625" style="115" customWidth="1"/>
    <col min="32" max="32" width="11.140625" style="115" customWidth="1"/>
    <col min="33" max="33" width="12.5703125" style="115" customWidth="1"/>
    <col min="34" max="34" width="73.85546875" style="112" customWidth="1"/>
    <col min="35" max="35" width="15" style="84" customWidth="1"/>
    <col min="36" max="36" width="42.7109375" style="84" customWidth="1"/>
    <col min="37" max="37" width="13.140625" style="84" customWidth="1"/>
    <col min="38" max="38" width="12.85546875" style="84" customWidth="1"/>
    <col min="39" max="39" width="13.140625" style="84" customWidth="1"/>
    <col min="40" max="40" width="58.140625" style="84" customWidth="1"/>
    <col min="41" max="41" width="15.140625" style="84" customWidth="1"/>
    <col min="42" max="42" width="34.7109375" style="84" customWidth="1"/>
    <col min="43" max="43" width="11.5703125" style="84" customWidth="1"/>
    <col min="44" max="44" width="13.140625" style="84" customWidth="1"/>
    <col min="45" max="45" width="12.5703125" style="84" customWidth="1"/>
    <col min="46" max="46" width="46.28515625" style="84" customWidth="1"/>
    <col min="47" max="47" width="16.42578125" style="84" customWidth="1"/>
    <col min="48" max="48" width="30.5703125" style="84" customWidth="1"/>
    <col min="49" max="16384" width="11.42578125" style="84"/>
  </cols>
  <sheetData>
    <row r="1" spans="1:48" ht="21" customHeight="1" x14ac:dyDescent="0.2">
      <c r="A1" s="157"/>
      <c r="B1" s="157"/>
      <c r="C1" s="158" t="s">
        <v>139</v>
      </c>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60"/>
      <c r="AU1" s="82" t="s">
        <v>34</v>
      </c>
      <c r="AV1" s="83" t="s">
        <v>132</v>
      </c>
    </row>
    <row r="2" spans="1:48" ht="21" customHeight="1" x14ac:dyDescent="0.2">
      <c r="A2" s="157"/>
      <c r="B2" s="157"/>
      <c r="C2" s="161"/>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62"/>
      <c r="AT2" s="163"/>
      <c r="AU2" s="82" t="s">
        <v>35</v>
      </c>
      <c r="AV2" s="83">
        <v>4</v>
      </c>
    </row>
    <row r="3" spans="1:48" ht="21" customHeight="1" x14ac:dyDescent="0.2">
      <c r="A3" s="157"/>
      <c r="B3" s="157"/>
      <c r="C3" s="161"/>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2"/>
      <c r="AN3" s="162"/>
      <c r="AO3" s="162"/>
      <c r="AP3" s="162"/>
      <c r="AQ3" s="162"/>
      <c r="AR3" s="162"/>
      <c r="AS3" s="162"/>
      <c r="AT3" s="163"/>
      <c r="AU3" s="82" t="s">
        <v>36</v>
      </c>
      <c r="AV3" s="83" t="s">
        <v>207</v>
      </c>
    </row>
    <row r="4" spans="1:48" ht="21" customHeight="1" x14ac:dyDescent="0.2">
      <c r="A4" s="157"/>
      <c r="B4" s="157"/>
      <c r="C4" s="164"/>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6"/>
      <c r="AU4" s="82" t="s">
        <v>37</v>
      </c>
      <c r="AV4" s="83" t="s">
        <v>199</v>
      </c>
    </row>
    <row r="5" spans="1:48" x14ac:dyDescent="0.2">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85" t="s">
        <v>205</v>
      </c>
    </row>
    <row r="6" spans="1:48" x14ac:dyDescent="0.2">
      <c r="A6" s="168" t="s">
        <v>60</v>
      </c>
      <c r="B6" s="168"/>
      <c r="C6" s="86" t="s">
        <v>61</v>
      </c>
      <c r="D6" s="87"/>
      <c r="E6" s="87"/>
      <c r="F6" s="88"/>
      <c r="G6" s="88"/>
      <c r="H6" s="88"/>
      <c r="I6" s="88"/>
      <c r="J6" s="88"/>
      <c r="K6" s="88"/>
      <c r="L6" s="88"/>
      <c r="M6" s="88"/>
      <c r="N6" s="88"/>
      <c r="O6" s="88"/>
      <c r="P6" s="88"/>
      <c r="Q6" s="88"/>
      <c r="R6" s="88"/>
      <c r="S6" s="88"/>
      <c r="T6" s="88"/>
      <c r="U6" s="88"/>
      <c r="V6" s="88"/>
      <c r="W6" s="88"/>
      <c r="X6" s="89"/>
      <c r="Y6" s="89"/>
      <c r="Z6" s="89"/>
      <c r="AA6" s="89"/>
      <c r="AB6" s="89"/>
      <c r="AC6" s="89"/>
      <c r="AD6" s="89"/>
      <c r="AE6" s="89"/>
      <c r="AF6" s="89"/>
      <c r="AG6" s="89"/>
      <c r="AH6" s="88"/>
      <c r="AI6" s="88"/>
      <c r="AJ6" s="88"/>
      <c r="AK6" s="88"/>
      <c r="AL6" s="88"/>
      <c r="AM6" s="88"/>
      <c r="AN6" s="88"/>
      <c r="AO6" s="88"/>
      <c r="AP6" s="88"/>
      <c r="AQ6" s="88"/>
      <c r="AR6" s="88"/>
      <c r="AS6" s="88"/>
      <c r="AT6" s="88"/>
      <c r="AU6" s="88"/>
      <c r="AV6" s="88"/>
    </row>
    <row r="7" spans="1:48" x14ac:dyDescent="0.2">
      <c r="A7" s="90"/>
      <c r="B7" s="88"/>
      <c r="C7" s="88"/>
      <c r="D7" s="88"/>
      <c r="E7" s="88"/>
      <c r="F7" s="88"/>
      <c r="G7" s="88"/>
      <c r="H7" s="88"/>
      <c r="I7" s="88"/>
      <c r="J7" s="88"/>
      <c r="K7" s="88"/>
      <c r="L7" s="88"/>
      <c r="M7" s="88"/>
      <c r="N7" s="88"/>
      <c r="O7" s="88"/>
      <c r="P7" s="88"/>
      <c r="Q7" s="88"/>
      <c r="R7" s="88"/>
      <c r="S7" s="88"/>
      <c r="T7" s="88"/>
      <c r="U7" s="88"/>
      <c r="V7" s="88"/>
      <c r="W7" s="88"/>
      <c r="X7" s="89"/>
      <c r="Y7" s="89"/>
      <c r="Z7" s="89"/>
      <c r="AA7" s="89"/>
      <c r="AB7" s="89"/>
      <c r="AC7" s="89"/>
      <c r="AD7" s="89"/>
      <c r="AE7" s="89"/>
      <c r="AF7" s="89"/>
      <c r="AG7" s="89"/>
      <c r="AH7" s="88"/>
      <c r="AI7" s="88"/>
      <c r="AJ7" s="88"/>
      <c r="AK7" s="88"/>
      <c r="AL7" s="88"/>
      <c r="AM7" s="88"/>
      <c r="AN7" s="88"/>
      <c r="AO7" s="88"/>
      <c r="AP7" s="88"/>
      <c r="AQ7" s="88"/>
      <c r="AR7" s="88"/>
      <c r="AS7" s="88"/>
      <c r="AT7" s="88"/>
      <c r="AU7" s="88"/>
      <c r="AV7" s="88"/>
    </row>
    <row r="8" spans="1:48" ht="26.25" customHeight="1" x14ac:dyDescent="0.2">
      <c r="A8" s="169" t="s">
        <v>40</v>
      </c>
      <c r="B8" s="170"/>
      <c r="C8" s="170"/>
      <c r="D8" s="170"/>
      <c r="E8" s="170"/>
      <c r="F8" s="170"/>
      <c r="G8" s="170"/>
      <c r="H8" s="170"/>
      <c r="I8" s="170"/>
      <c r="J8" s="170"/>
      <c r="K8" s="170"/>
      <c r="L8" s="171"/>
      <c r="M8" s="172" t="s">
        <v>52</v>
      </c>
      <c r="N8" s="173"/>
      <c r="O8" s="173"/>
      <c r="P8" s="173"/>
      <c r="Q8" s="173"/>
      <c r="R8" s="173"/>
      <c r="S8" s="173"/>
      <c r="T8" s="173"/>
      <c r="U8" s="173"/>
      <c r="V8" s="173"/>
      <c r="W8" s="173"/>
      <c r="X8" s="173"/>
      <c r="Y8" s="174"/>
      <c r="Z8" s="175" t="s">
        <v>41</v>
      </c>
      <c r="AA8" s="175"/>
      <c r="AB8" s="175"/>
      <c r="AC8" s="175"/>
      <c r="AD8" s="175"/>
      <c r="AE8" s="175"/>
      <c r="AF8" s="175"/>
      <c r="AG8" s="175"/>
      <c r="AH8" s="175"/>
      <c r="AI8" s="175"/>
      <c r="AJ8" s="175"/>
      <c r="AK8" s="175"/>
      <c r="AL8" s="175"/>
      <c r="AM8" s="175"/>
      <c r="AN8" s="175"/>
      <c r="AO8" s="175"/>
      <c r="AP8" s="175"/>
      <c r="AQ8" s="175"/>
      <c r="AR8" s="175"/>
      <c r="AS8" s="175"/>
      <c r="AT8" s="175"/>
      <c r="AU8" s="175"/>
      <c r="AV8" s="175"/>
    </row>
    <row r="9" spans="1:48" s="91" customFormat="1" ht="46.5" customHeight="1" x14ac:dyDescent="0.2">
      <c r="A9" s="144" t="s">
        <v>6</v>
      </c>
      <c r="B9" s="144" t="s">
        <v>8</v>
      </c>
      <c r="C9" s="144" t="s">
        <v>64</v>
      </c>
      <c r="D9" s="144" t="s">
        <v>5</v>
      </c>
      <c r="E9" s="144" t="s">
        <v>7</v>
      </c>
      <c r="F9" s="144" t="s">
        <v>206</v>
      </c>
      <c r="G9" s="145" t="s">
        <v>9</v>
      </c>
      <c r="H9" s="145" t="s">
        <v>107</v>
      </c>
      <c r="I9" s="151" t="s">
        <v>10</v>
      </c>
      <c r="J9" s="176" t="s">
        <v>17</v>
      </c>
      <c r="K9" s="177"/>
      <c r="L9" s="177"/>
      <c r="M9" s="155" t="s">
        <v>23</v>
      </c>
      <c r="N9" s="155" t="s">
        <v>26</v>
      </c>
      <c r="O9" s="155" t="s">
        <v>99</v>
      </c>
      <c r="P9" s="149" t="s">
        <v>27</v>
      </c>
      <c r="Q9" s="149"/>
      <c r="R9" s="149"/>
      <c r="S9" s="150" t="s">
        <v>53</v>
      </c>
      <c r="T9" s="152" t="s">
        <v>29</v>
      </c>
      <c r="U9" s="153"/>
      <c r="V9" s="153"/>
      <c r="W9" s="153"/>
      <c r="X9" s="153"/>
      <c r="Y9" s="154"/>
      <c r="Z9" s="146" t="s">
        <v>203</v>
      </c>
      <c r="AA9" s="147"/>
      <c r="AB9" s="147"/>
      <c r="AC9" s="147"/>
      <c r="AD9" s="148"/>
      <c r="AE9" s="146" t="s">
        <v>204</v>
      </c>
      <c r="AF9" s="147"/>
      <c r="AG9" s="147"/>
      <c r="AH9" s="147"/>
      <c r="AI9" s="147"/>
      <c r="AJ9" s="148"/>
      <c r="AK9" s="146" t="s">
        <v>202</v>
      </c>
      <c r="AL9" s="147"/>
      <c r="AM9" s="147"/>
      <c r="AN9" s="147"/>
      <c r="AO9" s="147"/>
      <c r="AP9" s="148"/>
      <c r="AQ9" s="146" t="s">
        <v>59</v>
      </c>
      <c r="AR9" s="147"/>
      <c r="AS9" s="147"/>
      <c r="AT9" s="147"/>
      <c r="AU9" s="147"/>
      <c r="AV9" s="148"/>
    </row>
    <row r="10" spans="1:48" ht="54" customHeight="1" x14ac:dyDescent="0.2">
      <c r="A10" s="145"/>
      <c r="B10" s="145"/>
      <c r="C10" s="145"/>
      <c r="D10" s="145"/>
      <c r="E10" s="145"/>
      <c r="F10" s="145"/>
      <c r="G10" s="156"/>
      <c r="H10" s="156"/>
      <c r="I10" s="155"/>
      <c r="J10" s="92" t="s">
        <v>15</v>
      </c>
      <c r="K10" s="92" t="s">
        <v>16</v>
      </c>
      <c r="L10" s="92" t="s">
        <v>22</v>
      </c>
      <c r="M10" s="155"/>
      <c r="N10" s="155"/>
      <c r="O10" s="155"/>
      <c r="P10" s="92" t="s">
        <v>15</v>
      </c>
      <c r="Q10" s="92" t="s">
        <v>16</v>
      </c>
      <c r="R10" s="92" t="s">
        <v>22</v>
      </c>
      <c r="S10" s="151"/>
      <c r="T10" s="92" t="s">
        <v>28</v>
      </c>
      <c r="U10" s="92" t="s">
        <v>30</v>
      </c>
      <c r="V10" s="92" t="s">
        <v>43</v>
      </c>
      <c r="W10" s="93" t="s">
        <v>42</v>
      </c>
      <c r="X10" s="92" t="s">
        <v>38</v>
      </c>
      <c r="Y10" s="92" t="s">
        <v>39</v>
      </c>
      <c r="Z10" s="94" t="s">
        <v>33</v>
      </c>
      <c r="AA10" s="94" t="s">
        <v>98</v>
      </c>
      <c r="AB10" s="94" t="s">
        <v>58</v>
      </c>
      <c r="AC10" s="94" t="s">
        <v>31</v>
      </c>
      <c r="AD10" s="95" t="s">
        <v>130</v>
      </c>
      <c r="AE10" s="94" t="s">
        <v>33</v>
      </c>
      <c r="AF10" s="94" t="s">
        <v>98</v>
      </c>
      <c r="AG10" s="94" t="s">
        <v>129</v>
      </c>
      <c r="AH10" s="94" t="s">
        <v>58</v>
      </c>
      <c r="AI10" s="94" t="s">
        <v>31</v>
      </c>
      <c r="AJ10" s="95" t="s">
        <v>130</v>
      </c>
      <c r="AK10" s="94" t="s">
        <v>33</v>
      </c>
      <c r="AL10" s="94" t="s">
        <v>98</v>
      </c>
      <c r="AM10" s="94" t="s">
        <v>129</v>
      </c>
      <c r="AN10" s="94" t="s">
        <v>58</v>
      </c>
      <c r="AO10" s="94" t="s">
        <v>31</v>
      </c>
      <c r="AP10" s="95" t="s">
        <v>130</v>
      </c>
      <c r="AQ10" s="94" t="s">
        <v>33</v>
      </c>
      <c r="AR10" s="94" t="s">
        <v>98</v>
      </c>
      <c r="AS10" s="94" t="s">
        <v>129</v>
      </c>
      <c r="AT10" s="94" t="s">
        <v>58</v>
      </c>
      <c r="AU10" s="94" t="s">
        <v>31</v>
      </c>
      <c r="AV10" s="95" t="s">
        <v>130</v>
      </c>
    </row>
    <row r="11" spans="1:48" s="108" customFormat="1" ht="190.15" customHeight="1" x14ac:dyDescent="0.2">
      <c r="A11" s="136" t="s">
        <v>208</v>
      </c>
      <c r="B11" s="136" t="s">
        <v>209</v>
      </c>
      <c r="C11" s="135" t="s">
        <v>210</v>
      </c>
      <c r="D11" s="140" t="s">
        <v>211</v>
      </c>
      <c r="E11" s="141" t="s">
        <v>212</v>
      </c>
      <c r="F11" s="135" t="s">
        <v>213</v>
      </c>
      <c r="G11" s="140" t="s">
        <v>214</v>
      </c>
      <c r="H11" s="136" t="s">
        <v>104</v>
      </c>
      <c r="I11" s="137" t="s">
        <v>11</v>
      </c>
      <c r="J11" s="136" t="s">
        <v>121</v>
      </c>
      <c r="K11" s="138" t="s">
        <v>125</v>
      </c>
      <c r="L11" s="143" t="str">
        <f>VLOOKUP(J11,Anexos!$B$37:$G$43,(HLOOKUP(K11,Anexos!$C$37:$G$38,2,0)),0)</f>
        <v>Alto</v>
      </c>
      <c r="M11" s="96" t="s">
        <v>215</v>
      </c>
      <c r="N11" s="97" t="s">
        <v>24</v>
      </c>
      <c r="O11" s="97" t="s">
        <v>101</v>
      </c>
      <c r="P11" s="138" t="s">
        <v>118</v>
      </c>
      <c r="Q11" s="136" t="s">
        <v>125</v>
      </c>
      <c r="R11" s="143" t="str">
        <f>VLOOKUP(P11,[1]Anexos!$B$37:$G$43,(HLOOKUP(Q11,[1]Anexos!$C$37:$G$38,2,0)),0)</f>
        <v>Moderado</v>
      </c>
      <c r="S11" s="141" t="s">
        <v>56</v>
      </c>
      <c r="T11" s="96" t="s">
        <v>215</v>
      </c>
      <c r="U11" s="98" t="s">
        <v>216</v>
      </c>
      <c r="V11" s="97" t="s">
        <v>217</v>
      </c>
      <c r="W11" s="99" t="s">
        <v>218</v>
      </c>
      <c r="X11" s="100">
        <v>46023</v>
      </c>
      <c r="Y11" s="100">
        <v>46387</v>
      </c>
      <c r="Z11" s="101">
        <v>46210</v>
      </c>
      <c r="AA11" s="102">
        <f>53/850</f>
        <v>6.235294117647059E-2</v>
      </c>
      <c r="AB11" s="103" t="s">
        <v>219</v>
      </c>
      <c r="AC11" s="139" t="s">
        <v>3</v>
      </c>
      <c r="AD11" s="103" t="s">
        <v>220</v>
      </c>
      <c r="AE11" s="104"/>
      <c r="AF11" s="105"/>
      <c r="AG11" s="105"/>
      <c r="AH11" s="96"/>
      <c r="AI11" s="178"/>
      <c r="AJ11" s="106"/>
      <c r="AK11" s="104"/>
      <c r="AL11" s="105"/>
      <c r="AM11" s="105"/>
      <c r="AN11" s="96"/>
      <c r="AO11" s="178"/>
      <c r="AP11" s="96"/>
      <c r="AQ11" s="104"/>
      <c r="AR11" s="104"/>
      <c r="AS11" s="107"/>
      <c r="AT11" s="96"/>
      <c r="AU11" s="178"/>
      <c r="AV11" s="96"/>
    </row>
    <row r="12" spans="1:48" s="111" customFormat="1" ht="131.44999999999999" customHeight="1" x14ac:dyDescent="0.2">
      <c r="A12" s="136" t="s">
        <v>208</v>
      </c>
      <c r="B12" s="136" t="s">
        <v>209</v>
      </c>
      <c r="C12" s="135" t="s">
        <v>210</v>
      </c>
      <c r="D12" s="140" t="s">
        <v>211</v>
      </c>
      <c r="E12" s="141" t="s">
        <v>212</v>
      </c>
      <c r="F12" s="135" t="s">
        <v>213</v>
      </c>
      <c r="G12" s="140" t="s">
        <v>214</v>
      </c>
      <c r="H12" s="136" t="s">
        <v>104</v>
      </c>
      <c r="I12" s="137" t="s">
        <v>11</v>
      </c>
      <c r="J12" s="136" t="s">
        <v>121</v>
      </c>
      <c r="K12" s="138" t="s">
        <v>125</v>
      </c>
      <c r="L12" s="143" t="str">
        <f>VLOOKUP(J12,Anexos!$B$37:$G$43,(HLOOKUP(K12,Anexos!$C$37:$G$38,2,0)),0)</f>
        <v>Alto</v>
      </c>
      <c r="M12" s="96" t="s">
        <v>221</v>
      </c>
      <c r="N12" s="97" t="s">
        <v>24</v>
      </c>
      <c r="O12" s="109" t="s">
        <v>101</v>
      </c>
      <c r="P12" s="138" t="s">
        <v>118</v>
      </c>
      <c r="Q12" s="136" t="s">
        <v>125</v>
      </c>
      <c r="R12" s="143" t="str">
        <f>VLOOKUP(P12,[1]Anexos!$B$37:$G$43,(HLOOKUP(Q12,[1]Anexos!$C$37:$G$38,2,0)),0)</f>
        <v>Moderado</v>
      </c>
      <c r="S12" s="141" t="s">
        <v>56</v>
      </c>
      <c r="T12" s="96" t="s">
        <v>221</v>
      </c>
      <c r="U12" s="98" t="s">
        <v>222</v>
      </c>
      <c r="V12" s="97" t="s">
        <v>223</v>
      </c>
      <c r="W12" s="97" t="s">
        <v>224</v>
      </c>
      <c r="X12" s="100">
        <v>46023</v>
      </c>
      <c r="Y12" s="100">
        <v>46387</v>
      </c>
      <c r="Z12" s="101">
        <v>46210</v>
      </c>
      <c r="AA12" s="110">
        <v>1</v>
      </c>
      <c r="AB12" s="103" t="s">
        <v>225</v>
      </c>
      <c r="AC12" s="139" t="s">
        <v>3</v>
      </c>
      <c r="AD12" s="103" t="s">
        <v>226</v>
      </c>
      <c r="AE12" s="104"/>
      <c r="AF12" s="107"/>
      <c r="AG12" s="107"/>
      <c r="AH12" s="96"/>
      <c r="AI12" s="179"/>
      <c r="AJ12" s="96"/>
      <c r="AK12" s="104"/>
      <c r="AL12" s="105"/>
      <c r="AM12" s="105"/>
      <c r="AN12" s="96"/>
      <c r="AO12" s="179"/>
      <c r="AP12" s="96"/>
      <c r="AQ12" s="104"/>
      <c r="AR12" s="105"/>
      <c r="AS12" s="105"/>
      <c r="AT12" s="96"/>
      <c r="AU12" s="179"/>
      <c r="AV12" s="96"/>
    </row>
    <row r="13" spans="1:48" s="111" customFormat="1" ht="208.15" customHeight="1" x14ac:dyDescent="0.2">
      <c r="A13" s="136" t="s">
        <v>208</v>
      </c>
      <c r="B13" s="136" t="s">
        <v>209</v>
      </c>
      <c r="C13" s="135" t="s">
        <v>210</v>
      </c>
      <c r="D13" s="140" t="s">
        <v>211</v>
      </c>
      <c r="E13" s="141" t="s">
        <v>212</v>
      </c>
      <c r="F13" s="113" t="s">
        <v>227</v>
      </c>
      <c r="G13" s="140" t="s">
        <v>214</v>
      </c>
      <c r="H13" s="136" t="s">
        <v>104</v>
      </c>
      <c r="I13" s="137" t="s">
        <v>11</v>
      </c>
      <c r="J13" s="136" t="s">
        <v>121</v>
      </c>
      <c r="K13" s="138" t="s">
        <v>125</v>
      </c>
      <c r="L13" s="143" t="str">
        <f>VLOOKUP(J13,Anexos!$B$37:$G$43,(HLOOKUP(K13,Anexos!$C$37:$G$38,2,0)),0)</f>
        <v>Alto</v>
      </c>
      <c r="M13" s="96" t="s">
        <v>228</v>
      </c>
      <c r="N13" s="97" t="s">
        <v>24</v>
      </c>
      <c r="O13" s="97" t="s">
        <v>101</v>
      </c>
      <c r="P13" s="138" t="s">
        <v>118</v>
      </c>
      <c r="Q13" s="136" t="s">
        <v>125</v>
      </c>
      <c r="R13" s="143" t="str">
        <f>VLOOKUP(P13,[1]Anexos!$B$37:$G$43,(HLOOKUP(Q13,[1]Anexos!$C$37:$G$38,2,0)),0)</f>
        <v>Moderado</v>
      </c>
      <c r="S13" s="141" t="s">
        <v>56</v>
      </c>
      <c r="T13" s="96" t="s">
        <v>229</v>
      </c>
      <c r="U13" s="98" t="s">
        <v>222</v>
      </c>
      <c r="V13" s="97" t="s">
        <v>305</v>
      </c>
      <c r="W13" s="97" t="s">
        <v>230</v>
      </c>
      <c r="X13" s="100">
        <v>46023</v>
      </c>
      <c r="Y13" s="100">
        <v>46387</v>
      </c>
      <c r="Z13" s="101">
        <v>46210</v>
      </c>
      <c r="AA13" s="110">
        <v>0.25</v>
      </c>
      <c r="AB13" s="103" t="s">
        <v>308</v>
      </c>
      <c r="AC13" s="139" t="s">
        <v>3</v>
      </c>
      <c r="AD13" s="103" t="s">
        <v>309</v>
      </c>
      <c r="AE13" s="104"/>
      <c r="AF13" s="107"/>
      <c r="AG13" s="107"/>
      <c r="AH13" s="103"/>
      <c r="AI13" s="180"/>
      <c r="AJ13" s="103"/>
      <c r="AK13" s="104"/>
      <c r="AL13" s="105"/>
      <c r="AM13" s="105"/>
      <c r="AN13" s="96"/>
      <c r="AO13" s="180"/>
      <c r="AP13" s="96"/>
      <c r="AQ13" s="104"/>
      <c r="AR13" s="105"/>
      <c r="AS13" s="105"/>
      <c r="AT13" s="96"/>
      <c r="AU13" s="180"/>
      <c r="AV13" s="96"/>
    </row>
    <row r="14" spans="1:48" s="108" customFormat="1" ht="178.5" x14ac:dyDescent="0.2">
      <c r="A14" s="136" t="s">
        <v>208</v>
      </c>
      <c r="B14" s="136" t="s">
        <v>209</v>
      </c>
      <c r="C14" s="135" t="s">
        <v>210</v>
      </c>
      <c r="D14" s="140" t="s">
        <v>211</v>
      </c>
      <c r="E14" s="140" t="s">
        <v>303</v>
      </c>
      <c r="F14" s="135" t="s">
        <v>232</v>
      </c>
      <c r="G14" s="142" t="s">
        <v>233</v>
      </c>
      <c r="H14" s="136" t="s">
        <v>104</v>
      </c>
      <c r="I14" s="137" t="s">
        <v>11</v>
      </c>
      <c r="J14" s="136" t="s">
        <v>121</v>
      </c>
      <c r="K14" s="135" t="s">
        <v>125</v>
      </c>
      <c r="L14" s="143" t="str">
        <f>VLOOKUP(J14,Anexos!$B$37:$G$43,(HLOOKUP(K14,Anexos!$C$37:$G$38,2,0)),0)</f>
        <v>Alto</v>
      </c>
      <c r="M14" s="96" t="s">
        <v>234</v>
      </c>
      <c r="N14" s="97" t="s">
        <v>24</v>
      </c>
      <c r="O14" s="97" t="s">
        <v>101</v>
      </c>
      <c r="P14" s="135" t="s">
        <v>118</v>
      </c>
      <c r="Q14" s="136" t="s">
        <v>125</v>
      </c>
      <c r="R14" s="143" t="s">
        <v>0</v>
      </c>
      <c r="S14" s="141" t="s">
        <v>56</v>
      </c>
      <c r="T14" s="96" t="s">
        <v>234</v>
      </c>
      <c r="U14" s="98" t="s">
        <v>216</v>
      </c>
      <c r="V14" s="97" t="s">
        <v>235</v>
      </c>
      <c r="W14" s="97" t="s">
        <v>218</v>
      </c>
      <c r="X14" s="100">
        <v>46023</v>
      </c>
      <c r="Y14" s="100">
        <v>46387</v>
      </c>
      <c r="Z14" s="101">
        <v>46210</v>
      </c>
      <c r="AA14" s="102">
        <v>6.2399999999999997E-2</v>
      </c>
      <c r="AB14" s="103" t="s">
        <v>236</v>
      </c>
      <c r="AC14" s="139" t="s">
        <v>3</v>
      </c>
      <c r="AD14" s="103" t="s">
        <v>220</v>
      </c>
      <c r="AE14" s="104"/>
      <c r="AF14" s="105"/>
      <c r="AG14" s="105"/>
      <c r="AH14" s="96"/>
      <c r="AI14" s="178"/>
      <c r="AJ14" s="106"/>
      <c r="AK14" s="104"/>
      <c r="AL14" s="105"/>
      <c r="AM14" s="105"/>
      <c r="AN14" s="96"/>
      <c r="AO14" s="178"/>
      <c r="AP14" s="96"/>
      <c r="AQ14" s="104"/>
      <c r="AR14" s="105"/>
      <c r="AS14" s="105"/>
      <c r="AT14" s="96"/>
      <c r="AU14" s="178"/>
      <c r="AV14" s="96"/>
    </row>
    <row r="15" spans="1:48" s="111" customFormat="1" ht="165.75" x14ac:dyDescent="0.2">
      <c r="A15" s="136" t="s">
        <v>208</v>
      </c>
      <c r="B15" s="136" t="s">
        <v>209</v>
      </c>
      <c r="C15" s="135" t="s">
        <v>210</v>
      </c>
      <c r="D15" s="140" t="s">
        <v>211</v>
      </c>
      <c r="E15" s="140" t="s">
        <v>303</v>
      </c>
      <c r="F15" s="135" t="s">
        <v>232</v>
      </c>
      <c r="G15" s="142" t="s">
        <v>233</v>
      </c>
      <c r="H15" s="136" t="s">
        <v>104</v>
      </c>
      <c r="I15" s="137" t="s">
        <v>11</v>
      </c>
      <c r="J15" s="136" t="s">
        <v>121</v>
      </c>
      <c r="K15" s="135" t="s">
        <v>125</v>
      </c>
      <c r="L15" s="143" t="str">
        <f>VLOOKUP(J15,Anexos!$B$37:$G$43,(HLOOKUP(K15,Anexos!$C$37:$G$38,2,0)),0)</f>
        <v>Alto</v>
      </c>
      <c r="M15" s="96" t="s">
        <v>237</v>
      </c>
      <c r="N15" s="97" t="s">
        <v>24</v>
      </c>
      <c r="O15" s="97" t="s">
        <v>101</v>
      </c>
      <c r="P15" s="135" t="s">
        <v>118</v>
      </c>
      <c r="Q15" s="136" t="s">
        <v>125</v>
      </c>
      <c r="R15" s="143" t="s">
        <v>0</v>
      </c>
      <c r="S15" s="141" t="s">
        <v>56</v>
      </c>
      <c r="T15" s="96" t="s">
        <v>237</v>
      </c>
      <c r="U15" s="98" t="s">
        <v>222</v>
      </c>
      <c r="V15" s="97" t="s">
        <v>238</v>
      </c>
      <c r="W15" s="97" t="s">
        <v>310</v>
      </c>
      <c r="X15" s="100">
        <v>46023</v>
      </c>
      <c r="Y15" s="100">
        <v>46387</v>
      </c>
      <c r="Z15" s="101">
        <v>46210</v>
      </c>
      <c r="AA15" s="110">
        <v>1</v>
      </c>
      <c r="AB15" s="103" t="s">
        <v>239</v>
      </c>
      <c r="AC15" s="139" t="s">
        <v>3</v>
      </c>
      <c r="AD15" s="103" t="s">
        <v>226</v>
      </c>
      <c r="AE15" s="104"/>
      <c r="AF15" s="107"/>
      <c r="AG15" s="107"/>
      <c r="AH15" s="96"/>
      <c r="AI15" s="179"/>
      <c r="AJ15" s="96"/>
      <c r="AK15" s="104"/>
      <c r="AL15" s="105"/>
      <c r="AM15" s="105"/>
      <c r="AN15" s="96"/>
      <c r="AO15" s="179"/>
      <c r="AP15" s="96"/>
      <c r="AQ15" s="104"/>
      <c r="AR15" s="105"/>
      <c r="AS15" s="105"/>
      <c r="AT15" s="96"/>
      <c r="AU15" s="179"/>
      <c r="AV15" s="96"/>
    </row>
    <row r="16" spans="1:48" ht="140.25" x14ac:dyDescent="0.2">
      <c r="A16" s="136" t="s">
        <v>208</v>
      </c>
      <c r="B16" s="136" t="s">
        <v>209</v>
      </c>
      <c r="C16" s="135" t="s">
        <v>210</v>
      </c>
      <c r="D16" s="140" t="s">
        <v>211</v>
      </c>
      <c r="E16" s="140" t="s">
        <v>303</v>
      </c>
      <c r="F16" s="135" t="s">
        <v>240</v>
      </c>
      <c r="G16" s="142" t="s">
        <v>233</v>
      </c>
      <c r="H16" s="136" t="s">
        <v>104</v>
      </c>
      <c r="I16" s="137" t="s">
        <v>11</v>
      </c>
      <c r="J16" s="136" t="s">
        <v>121</v>
      </c>
      <c r="K16" s="135" t="s">
        <v>125</v>
      </c>
      <c r="L16" s="143" t="str">
        <f>VLOOKUP(J16,Anexos!$B$37:$G$43,(HLOOKUP(K16,Anexos!$C$37:$G$38,2,0)),0)</f>
        <v>Alto</v>
      </c>
      <c r="M16" s="96" t="s">
        <v>241</v>
      </c>
      <c r="N16" s="97" t="s">
        <v>24</v>
      </c>
      <c r="O16" s="97" t="s">
        <v>101</v>
      </c>
      <c r="P16" s="135" t="s">
        <v>118</v>
      </c>
      <c r="Q16" s="136" t="s">
        <v>125</v>
      </c>
      <c r="R16" s="143" t="s">
        <v>0</v>
      </c>
      <c r="S16" s="141" t="s">
        <v>56</v>
      </c>
      <c r="T16" s="96" t="s">
        <v>241</v>
      </c>
      <c r="U16" s="98" t="s">
        <v>242</v>
      </c>
      <c r="V16" s="97" t="s">
        <v>243</v>
      </c>
      <c r="W16" s="97" t="s">
        <v>244</v>
      </c>
      <c r="X16" s="100">
        <v>46023</v>
      </c>
      <c r="Y16" s="100">
        <v>46387</v>
      </c>
      <c r="Z16" s="101">
        <v>46210</v>
      </c>
      <c r="AA16" s="110"/>
      <c r="AB16" s="103" t="s">
        <v>245</v>
      </c>
      <c r="AC16" s="139" t="s">
        <v>3</v>
      </c>
      <c r="AD16" s="103" t="s">
        <v>306</v>
      </c>
      <c r="AE16" s="104"/>
      <c r="AF16" s="105"/>
      <c r="AG16" s="105"/>
      <c r="AH16" s="96"/>
      <c r="AI16" s="180"/>
      <c r="AJ16" s="103"/>
      <c r="AK16" s="104"/>
      <c r="AL16" s="105"/>
      <c r="AM16" s="105"/>
      <c r="AN16" s="103"/>
      <c r="AO16" s="180"/>
      <c r="AP16" s="96"/>
      <c r="AQ16" s="104"/>
      <c r="AR16" s="105"/>
      <c r="AS16" s="105"/>
      <c r="AT16" s="103"/>
      <c r="AU16" s="180"/>
      <c r="AV16" s="96"/>
    </row>
    <row r="17" spans="1:48" s="112" customFormat="1" ht="178.5" x14ac:dyDescent="0.2">
      <c r="A17" s="136" t="s">
        <v>208</v>
      </c>
      <c r="B17" s="136" t="s">
        <v>209</v>
      </c>
      <c r="C17" s="135" t="s">
        <v>210</v>
      </c>
      <c r="D17" s="140" t="s">
        <v>211</v>
      </c>
      <c r="E17" s="140" t="s">
        <v>231</v>
      </c>
      <c r="F17" s="113" t="s">
        <v>247</v>
      </c>
      <c r="G17" s="140" t="s">
        <v>248</v>
      </c>
      <c r="H17" s="136" t="s">
        <v>104</v>
      </c>
      <c r="I17" s="137" t="s">
        <v>11</v>
      </c>
      <c r="J17" s="136" t="s">
        <v>120</v>
      </c>
      <c r="K17" s="135" t="s">
        <v>124</v>
      </c>
      <c r="L17" s="143" t="str">
        <f>VLOOKUP(J17,Anexos!$B$37:$G$43,(HLOOKUP(K17,Anexos!$C$37:$G$38,2,0)),0)</f>
        <v>Moderado</v>
      </c>
      <c r="M17" s="96" t="s">
        <v>249</v>
      </c>
      <c r="N17" s="97" t="s">
        <v>24</v>
      </c>
      <c r="O17" s="97" t="s">
        <v>101</v>
      </c>
      <c r="P17" s="135" t="s">
        <v>118</v>
      </c>
      <c r="Q17" s="136" t="s">
        <v>124</v>
      </c>
      <c r="R17" s="143" t="s">
        <v>18</v>
      </c>
      <c r="S17" s="141" t="s">
        <v>56</v>
      </c>
      <c r="T17" s="96" t="s">
        <v>249</v>
      </c>
      <c r="U17" s="98" t="s">
        <v>222</v>
      </c>
      <c r="V17" s="97" t="s">
        <v>238</v>
      </c>
      <c r="W17" s="97" t="s">
        <v>310</v>
      </c>
      <c r="X17" s="100">
        <v>46023</v>
      </c>
      <c r="Y17" s="100">
        <v>46387</v>
      </c>
      <c r="Z17" s="101">
        <v>46210</v>
      </c>
      <c r="AA17" s="110">
        <v>1</v>
      </c>
      <c r="AB17" s="103" t="s">
        <v>250</v>
      </c>
      <c r="AC17" s="139" t="s">
        <v>3</v>
      </c>
      <c r="AD17" s="103" t="s">
        <v>226</v>
      </c>
      <c r="AE17" s="104"/>
      <c r="AF17" s="107"/>
      <c r="AG17" s="107"/>
      <c r="AH17" s="96"/>
      <c r="AI17" s="178"/>
      <c r="AJ17" s="96"/>
      <c r="AK17" s="104"/>
      <c r="AL17" s="105"/>
      <c r="AM17" s="105"/>
      <c r="AN17" s="96"/>
      <c r="AO17" s="178"/>
      <c r="AP17" s="96"/>
      <c r="AQ17" s="104"/>
      <c r="AR17" s="105"/>
      <c r="AS17" s="105"/>
      <c r="AT17" s="96"/>
      <c r="AU17" s="178"/>
      <c r="AV17" s="96"/>
    </row>
    <row r="18" spans="1:48" ht="153" x14ac:dyDescent="0.2">
      <c r="A18" s="136" t="s">
        <v>208</v>
      </c>
      <c r="B18" s="136" t="s">
        <v>209</v>
      </c>
      <c r="C18" s="135" t="s">
        <v>210</v>
      </c>
      <c r="D18" s="140" t="s">
        <v>211</v>
      </c>
      <c r="E18" s="140" t="s">
        <v>231</v>
      </c>
      <c r="F18" s="135" t="s">
        <v>240</v>
      </c>
      <c r="G18" s="140" t="s">
        <v>248</v>
      </c>
      <c r="H18" s="136" t="s">
        <v>104</v>
      </c>
      <c r="I18" s="137" t="s">
        <v>11</v>
      </c>
      <c r="J18" s="136" t="s">
        <v>120</v>
      </c>
      <c r="K18" s="135" t="s">
        <v>124</v>
      </c>
      <c r="L18" s="143" t="str">
        <f>VLOOKUP(J18,Anexos!$B$37:$G$43,(HLOOKUP(K18,Anexos!$C$37:$G$38,2,0)),0)</f>
        <v>Moderado</v>
      </c>
      <c r="M18" s="96" t="s">
        <v>251</v>
      </c>
      <c r="N18" s="97" t="s">
        <v>24</v>
      </c>
      <c r="O18" s="97" t="s">
        <v>101</v>
      </c>
      <c r="P18" s="135" t="s">
        <v>118</v>
      </c>
      <c r="Q18" s="136" t="s">
        <v>124</v>
      </c>
      <c r="R18" s="143" t="s">
        <v>18</v>
      </c>
      <c r="S18" s="141" t="s">
        <v>56</v>
      </c>
      <c r="T18" s="96" t="s">
        <v>252</v>
      </c>
      <c r="U18" s="98" t="s">
        <v>253</v>
      </c>
      <c r="V18" s="97" t="s">
        <v>254</v>
      </c>
      <c r="W18" s="97" t="s">
        <v>244</v>
      </c>
      <c r="X18" s="100">
        <v>46023</v>
      </c>
      <c r="Y18" s="100">
        <v>46387</v>
      </c>
      <c r="Z18" s="101">
        <v>46210</v>
      </c>
      <c r="AA18" s="110"/>
      <c r="AB18" s="103" t="s">
        <v>255</v>
      </c>
      <c r="AC18" s="139" t="s">
        <v>3</v>
      </c>
      <c r="AD18" s="103" t="s">
        <v>304</v>
      </c>
      <c r="AE18" s="104"/>
      <c r="AF18" s="105"/>
      <c r="AG18" s="105"/>
      <c r="AH18" s="96"/>
      <c r="AI18" s="179"/>
      <c r="AJ18" s="103"/>
      <c r="AK18" s="104"/>
      <c r="AL18" s="105"/>
      <c r="AM18" s="105"/>
      <c r="AN18" s="103"/>
      <c r="AO18" s="179"/>
      <c r="AP18" s="96"/>
      <c r="AQ18" s="104"/>
      <c r="AR18" s="105"/>
      <c r="AS18" s="105"/>
      <c r="AT18" s="103"/>
      <c r="AU18" s="179"/>
      <c r="AV18" s="96"/>
    </row>
    <row r="19" spans="1:48" ht="178.5" x14ac:dyDescent="0.2">
      <c r="A19" s="136" t="s">
        <v>208</v>
      </c>
      <c r="B19" s="136" t="s">
        <v>209</v>
      </c>
      <c r="C19" s="135" t="s">
        <v>210</v>
      </c>
      <c r="D19" s="140" t="s">
        <v>211</v>
      </c>
      <c r="E19" s="140" t="s">
        <v>231</v>
      </c>
      <c r="F19" s="135" t="s">
        <v>240</v>
      </c>
      <c r="G19" s="140" t="s">
        <v>248</v>
      </c>
      <c r="H19" s="136" t="s">
        <v>104</v>
      </c>
      <c r="I19" s="137" t="s">
        <v>11</v>
      </c>
      <c r="J19" s="136" t="s">
        <v>120</v>
      </c>
      <c r="K19" s="135" t="s">
        <v>124</v>
      </c>
      <c r="L19" s="143" t="str">
        <f>VLOOKUP(J19,Anexos!$B$37:$G$43,(HLOOKUP(K19,Anexos!$C$37:$G$38,2,0)),0)</f>
        <v>Moderado</v>
      </c>
      <c r="M19" s="96" t="s">
        <v>256</v>
      </c>
      <c r="N19" s="97" t="s">
        <v>24</v>
      </c>
      <c r="O19" s="97" t="s">
        <v>101</v>
      </c>
      <c r="P19" s="135" t="s">
        <v>118</v>
      </c>
      <c r="Q19" s="136" t="s">
        <v>124</v>
      </c>
      <c r="R19" s="143" t="s">
        <v>18</v>
      </c>
      <c r="S19" s="141" t="s">
        <v>56</v>
      </c>
      <c r="T19" s="96" t="s">
        <v>256</v>
      </c>
      <c r="U19" s="98" t="s">
        <v>216</v>
      </c>
      <c r="V19" s="97" t="s">
        <v>257</v>
      </c>
      <c r="W19" s="97" t="s">
        <v>218</v>
      </c>
      <c r="X19" s="100">
        <v>46023</v>
      </c>
      <c r="Y19" s="100">
        <v>46387</v>
      </c>
      <c r="Z19" s="101">
        <v>46210</v>
      </c>
      <c r="AA19" s="102">
        <f>53/850</f>
        <v>6.235294117647059E-2</v>
      </c>
      <c r="AB19" s="103" t="s">
        <v>258</v>
      </c>
      <c r="AC19" s="139" t="s">
        <v>3</v>
      </c>
      <c r="AD19" s="103" t="s">
        <v>220</v>
      </c>
      <c r="AE19" s="104"/>
      <c r="AF19" s="105"/>
      <c r="AG19" s="105"/>
      <c r="AH19" s="96"/>
      <c r="AI19" s="180"/>
      <c r="AJ19" s="106"/>
      <c r="AK19" s="104"/>
      <c r="AL19" s="105"/>
      <c r="AM19" s="105"/>
      <c r="AN19" s="96"/>
      <c r="AO19" s="180"/>
      <c r="AP19" s="96"/>
      <c r="AQ19" s="104"/>
      <c r="AR19" s="105"/>
      <c r="AS19" s="107"/>
      <c r="AT19" s="96"/>
      <c r="AU19" s="180"/>
      <c r="AV19" s="96"/>
    </row>
    <row r="20" spans="1:48" s="112" customFormat="1" ht="153" x14ac:dyDescent="0.2">
      <c r="A20" s="136" t="s">
        <v>208</v>
      </c>
      <c r="B20" s="136" t="s">
        <v>209</v>
      </c>
      <c r="C20" s="135" t="s">
        <v>210</v>
      </c>
      <c r="D20" s="140" t="s">
        <v>211</v>
      </c>
      <c r="E20" s="140" t="s">
        <v>246</v>
      </c>
      <c r="F20" s="113" t="s">
        <v>260</v>
      </c>
      <c r="G20" s="140" t="s">
        <v>261</v>
      </c>
      <c r="H20" s="136" t="s">
        <v>104</v>
      </c>
      <c r="I20" s="137" t="s">
        <v>11</v>
      </c>
      <c r="J20" s="136" t="s">
        <v>121</v>
      </c>
      <c r="K20" s="135" t="s">
        <v>125</v>
      </c>
      <c r="L20" s="143" t="str">
        <f>VLOOKUP(J20,Anexos!$B$37:$G$43,(HLOOKUP(K20,Anexos!$C$37:$G$38,2,0)),0)</f>
        <v>Alto</v>
      </c>
      <c r="M20" s="96" t="s">
        <v>262</v>
      </c>
      <c r="N20" s="97" t="s">
        <v>24</v>
      </c>
      <c r="O20" s="97" t="s">
        <v>101</v>
      </c>
      <c r="P20" s="135" t="s">
        <v>119</v>
      </c>
      <c r="Q20" s="136" t="s">
        <v>125</v>
      </c>
      <c r="R20" s="143" t="s">
        <v>0</v>
      </c>
      <c r="S20" s="141" t="s">
        <v>56</v>
      </c>
      <c r="T20" s="96" t="s">
        <v>262</v>
      </c>
      <c r="U20" s="98" t="s">
        <v>222</v>
      </c>
      <c r="V20" s="97" t="s">
        <v>263</v>
      </c>
      <c r="W20" s="97" t="s">
        <v>310</v>
      </c>
      <c r="X20" s="100">
        <v>46023</v>
      </c>
      <c r="Y20" s="100">
        <v>46387</v>
      </c>
      <c r="Z20" s="101">
        <v>46210</v>
      </c>
      <c r="AA20" s="110">
        <v>1</v>
      </c>
      <c r="AB20" s="103" t="s">
        <v>264</v>
      </c>
      <c r="AC20" s="139" t="s">
        <v>3</v>
      </c>
      <c r="AD20" s="103" t="s">
        <v>226</v>
      </c>
      <c r="AE20" s="104"/>
      <c r="AF20" s="107"/>
      <c r="AG20" s="107"/>
      <c r="AH20" s="96"/>
      <c r="AI20" s="178"/>
      <c r="AJ20" s="96"/>
      <c r="AK20" s="104"/>
      <c r="AL20" s="105"/>
      <c r="AM20" s="105"/>
      <c r="AN20" s="96"/>
      <c r="AO20" s="178"/>
      <c r="AP20" s="96"/>
      <c r="AQ20" s="104"/>
      <c r="AR20" s="105"/>
      <c r="AS20" s="105"/>
      <c r="AT20" s="96"/>
      <c r="AU20" s="178"/>
      <c r="AV20" s="96"/>
    </row>
    <row r="21" spans="1:48" ht="140.25" x14ac:dyDescent="0.2">
      <c r="A21" s="136" t="s">
        <v>208</v>
      </c>
      <c r="B21" s="136" t="s">
        <v>209</v>
      </c>
      <c r="C21" s="135" t="s">
        <v>210</v>
      </c>
      <c r="D21" s="140" t="s">
        <v>211</v>
      </c>
      <c r="E21" s="140" t="s">
        <v>246</v>
      </c>
      <c r="F21" s="135" t="s">
        <v>240</v>
      </c>
      <c r="G21" s="140" t="s">
        <v>261</v>
      </c>
      <c r="H21" s="136" t="s">
        <v>104</v>
      </c>
      <c r="I21" s="137" t="s">
        <v>11</v>
      </c>
      <c r="J21" s="136" t="s">
        <v>121</v>
      </c>
      <c r="K21" s="135" t="s">
        <v>125</v>
      </c>
      <c r="L21" s="143" t="str">
        <f>VLOOKUP(J21,Anexos!$B$37:$G$43,(HLOOKUP(K21,Anexos!$C$37:$G$38,2,0)),0)</f>
        <v>Alto</v>
      </c>
      <c r="M21" s="96" t="s">
        <v>265</v>
      </c>
      <c r="N21" s="97" t="s">
        <v>24</v>
      </c>
      <c r="O21" s="97" t="s">
        <v>101</v>
      </c>
      <c r="P21" s="135" t="s">
        <v>119</v>
      </c>
      <c r="Q21" s="136" t="s">
        <v>125</v>
      </c>
      <c r="R21" s="143" t="s">
        <v>0</v>
      </c>
      <c r="S21" s="141" t="s">
        <v>56</v>
      </c>
      <c r="T21" s="96" t="s">
        <v>265</v>
      </c>
      <c r="U21" s="98" t="s">
        <v>266</v>
      </c>
      <c r="V21" s="97" t="s">
        <v>267</v>
      </c>
      <c r="W21" s="97" t="s">
        <v>244</v>
      </c>
      <c r="X21" s="100">
        <v>46023</v>
      </c>
      <c r="Y21" s="100">
        <v>46387</v>
      </c>
      <c r="Z21" s="101">
        <v>46210</v>
      </c>
      <c r="AA21" s="110"/>
      <c r="AB21" s="103" t="s">
        <v>268</v>
      </c>
      <c r="AC21" s="139" t="s">
        <v>3</v>
      </c>
      <c r="AD21" s="103" t="s">
        <v>304</v>
      </c>
      <c r="AE21" s="104"/>
      <c r="AF21" s="105"/>
      <c r="AG21" s="105"/>
      <c r="AH21" s="96"/>
      <c r="AI21" s="180"/>
      <c r="AJ21" s="103"/>
      <c r="AK21" s="104"/>
      <c r="AL21" s="105"/>
      <c r="AM21" s="105"/>
      <c r="AN21" s="103"/>
      <c r="AO21" s="180"/>
      <c r="AP21" s="96"/>
      <c r="AQ21" s="104"/>
      <c r="AR21" s="105"/>
      <c r="AS21" s="105"/>
      <c r="AT21" s="103"/>
      <c r="AU21" s="180"/>
      <c r="AV21" s="96"/>
    </row>
    <row r="22" spans="1:48" ht="178.5" x14ac:dyDescent="0.2">
      <c r="A22" s="136" t="s">
        <v>208</v>
      </c>
      <c r="B22" s="136" t="s">
        <v>209</v>
      </c>
      <c r="C22" s="135" t="s">
        <v>210</v>
      </c>
      <c r="D22" s="140" t="s">
        <v>211</v>
      </c>
      <c r="E22" s="140" t="s">
        <v>259</v>
      </c>
      <c r="F22" s="135" t="s">
        <v>270</v>
      </c>
      <c r="G22" s="140" t="s">
        <v>271</v>
      </c>
      <c r="H22" s="136" t="s">
        <v>104</v>
      </c>
      <c r="I22" s="137" t="s">
        <v>11</v>
      </c>
      <c r="J22" s="136" t="s">
        <v>121</v>
      </c>
      <c r="K22" s="135" t="s">
        <v>125</v>
      </c>
      <c r="L22" s="143" t="str">
        <f>VLOOKUP(J22,Anexos!$B$37:$G$43,(HLOOKUP(K22,Anexos!$C$37:$G$38,2,0)),0)</f>
        <v>Alto</v>
      </c>
      <c r="M22" s="96" t="s">
        <v>311</v>
      </c>
      <c r="N22" s="97" t="s">
        <v>24</v>
      </c>
      <c r="O22" s="97" t="s">
        <v>101</v>
      </c>
      <c r="P22" s="135" t="s">
        <v>119</v>
      </c>
      <c r="Q22" s="136" t="s">
        <v>125</v>
      </c>
      <c r="R22" s="143" t="s">
        <v>0</v>
      </c>
      <c r="S22" s="141" t="s">
        <v>56</v>
      </c>
      <c r="T22" s="96" t="s">
        <v>311</v>
      </c>
      <c r="U22" s="98" t="s">
        <v>216</v>
      </c>
      <c r="V22" s="97" t="s">
        <v>272</v>
      </c>
      <c r="W22" s="97" t="s">
        <v>218</v>
      </c>
      <c r="X22" s="100">
        <v>46023</v>
      </c>
      <c r="Y22" s="100">
        <v>46387</v>
      </c>
      <c r="Z22" s="101">
        <v>46210</v>
      </c>
      <c r="AA22" s="102">
        <f>53/850</f>
        <v>6.235294117647059E-2</v>
      </c>
      <c r="AB22" s="103" t="s">
        <v>273</v>
      </c>
      <c r="AC22" s="139" t="s">
        <v>3</v>
      </c>
      <c r="AD22" s="103" t="s">
        <v>220</v>
      </c>
      <c r="AE22" s="104"/>
      <c r="AF22" s="105"/>
      <c r="AG22" s="105"/>
      <c r="AH22" s="96"/>
      <c r="AI22" s="178"/>
      <c r="AJ22" s="106"/>
      <c r="AK22" s="104"/>
      <c r="AL22" s="105"/>
      <c r="AM22" s="105"/>
      <c r="AN22" s="96"/>
      <c r="AO22" s="178"/>
      <c r="AP22" s="96"/>
      <c r="AQ22" s="104"/>
      <c r="AR22" s="105"/>
      <c r="AS22" s="107"/>
      <c r="AT22" s="96"/>
      <c r="AU22" s="178"/>
      <c r="AV22" s="96"/>
    </row>
    <row r="23" spans="1:48" s="112" customFormat="1" ht="127.5" x14ac:dyDescent="0.2">
      <c r="A23" s="136" t="s">
        <v>208</v>
      </c>
      <c r="B23" s="136" t="s">
        <v>209</v>
      </c>
      <c r="C23" s="135" t="s">
        <v>210</v>
      </c>
      <c r="D23" s="140" t="s">
        <v>211</v>
      </c>
      <c r="E23" s="140" t="s">
        <v>259</v>
      </c>
      <c r="F23" s="135" t="s">
        <v>270</v>
      </c>
      <c r="G23" s="140" t="s">
        <v>271</v>
      </c>
      <c r="H23" s="136" t="s">
        <v>104</v>
      </c>
      <c r="I23" s="137" t="s">
        <v>11</v>
      </c>
      <c r="J23" s="136" t="s">
        <v>121</v>
      </c>
      <c r="K23" s="135" t="s">
        <v>125</v>
      </c>
      <c r="L23" s="143" t="str">
        <f>VLOOKUP(J23,Anexos!$B$37:$G$43,(HLOOKUP(K23,Anexos!$C$37:$G$38,2,0)),0)</f>
        <v>Alto</v>
      </c>
      <c r="M23" s="96" t="s">
        <v>274</v>
      </c>
      <c r="N23" s="97" t="s">
        <v>24</v>
      </c>
      <c r="O23" s="97" t="s">
        <v>101</v>
      </c>
      <c r="P23" s="135" t="s">
        <v>119</v>
      </c>
      <c r="Q23" s="136" t="s">
        <v>125</v>
      </c>
      <c r="R23" s="143" t="s">
        <v>0</v>
      </c>
      <c r="S23" s="141" t="s">
        <v>56</v>
      </c>
      <c r="T23" s="96" t="s">
        <v>274</v>
      </c>
      <c r="U23" s="98" t="s">
        <v>222</v>
      </c>
      <c r="V23" s="97" t="s">
        <v>238</v>
      </c>
      <c r="W23" s="97" t="s">
        <v>275</v>
      </c>
      <c r="X23" s="100">
        <v>46023</v>
      </c>
      <c r="Y23" s="100">
        <v>46387</v>
      </c>
      <c r="Z23" s="101">
        <v>46210</v>
      </c>
      <c r="AA23" s="114">
        <v>1</v>
      </c>
      <c r="AB23" s="103" t="s">
        <v>276</v>
      </c>
      <c r="AC23" s="139" t="s">
        <v>3</v>
      </c>
      <c r="AD23" s="103" t="s">
        <v>226</v>
      </c>
      <c r="AE23" s="104"/>
      <c r="AF23" s="107"/>
      <c r="AG23" s="107"/>
      <c r="AH23" s="96"/>
      <c r="AI23" s="180"/>
      <c r="AJ23" s="96"/>
      <c r="AK23" s="104"/>
      <c r="AL23" s="105"/>
      <c r="AM23" s="105"/>
      <c r="AN23" s="96"/>
      <c r="AO23" s="180"/>
      <c r="AP23" s="96"/>
      <c r="AQ23" s="104"/>
      <c r="AR23" s="105"/>
      <c r="AS23" s="105"/>
      <c r="AT23" s="96"/>
      <c r="AU23" s="180"/>
      <c r="AV23" s="96"/>
    </row>
    <row r="24" spans="1:48" ht="153" x14ac:dyDescent="0.2">
      <c r="A24" s="136" t="s">
        <v>208</v>
      </c>
      <c r="B24" s="136" t="s">
        <v>209</v>
      </c>
      <c r="C24" s="135" t="s">
        <v>277</v>
      </c>
      <c r="D24" s="140" t="s">
        <v>211</v>
      </c>
      <c r="E24" s="140" t="s">
        <v>269</v>
      </c>
      <c r="F24" s="135" t="s">
        <v>240</v>
      </c>
      <c r="G24" s="140" t="s">
        <v>279</v>
      </c>
      <c r="H24" s="136" t="s">
        <v>104</v>
      </c>
      <c r="I24" s="137" t="s">
        <v>11</v>
      </c>
      <c r="J24" s="136" t="s">
        <v>119</v>
      </c>
      <c r="K24" s="135" t="s">
        <v>125</v>
      </c>
      <c r="L24" s="143" t="str">
        <f>VLOOKUP(J24,Anexos!$B$37:$G$43,(HLOOKUP(K24,Anexos!$C$37:$G$38,2,0)),0)</f>
        <v>Moderado</v>
      </c>
      <c r="M24" s="96" t="s">
        <v>312</v>
      </c>
      <c r="N24" s="97" t="s">
        <v>24</v>
      </c>
      <c r="O24" s="97" t="s">
        <v>101</v>
      </c>
      <c r="P24" s="135" t="s">
        <v>118</v>
      </c>
      <c r="Q24" s="136" t="s">
        <v>125</v>
      </c>
      <c r="R24" s="143" t="s">
        <v>18</v>
      </c>
      <c r="S24" s="141" t="s">
        <v>56</v>
      </c>
      <c r="T24" s="96" t="s">
        <v>312</v>
      </c>
      <c r="U24" s="98" t="s">
        <v>280</v>
      </c>
      <c r="V24" s="97" t="s">
        <v>281</v>
      </c>
      <c r="W24" s="97" t="s">
        <v>244</v>
      </c>
      <c r="X24" s="100">
        <v>46023</v>
      </c>
      <c r="Y24" s="100">
        <v>46387</v>
      </c>
      <c r="Z24" s="101">
        <v>46210</v>
      </c>
      <c r="AA24" s="114"/>
      <c r="AB24" s="103" t="s">
        <v>282</v>
      </c>
      <c r="AC24" s="139" t="s">
        <v>3</v>
      </c>
      <c r="AD24" s="103" t="s">
        <v>304</v>
      </c>
      <c r="AE24" s="104"/>
      <c r="AF24" s="105"/>
      <c r="AG24" s="105"/>
      <c r="AH24" s="96"/>
      <c r="AI24" s="178"/>
      <c r="AJ24" s="106"/>
      <c r="AK24" s="104"/>
      <c r="AL24" s="105"/>
      <c r="AM24" s="105"/>
      <c r="AN24" s="103"/>
      <c r="AO24" s="178"/>
      <c r="AP24" s="96"/>
      <c r="AQ24" s="104"/>
      <c r="AR24" s="105"/>
      <c r="AS24" s="105"/>
      <c r="AT24" s="103"/>
      <c r="AU24" s="178"/>
      <c r="AV24" s="96"/>
    </row>
    <row r="25" spans="1:48" ht="127.5" x14ac:dyDescent="0.2">
      <c r="A25" s="136" t="s">
        <v>208</v>
      </c>
      <c r="B25" s="136" t="s">
        <v>209</v>
      </c>
      <c r="C25" s="135" t="s">
        <v>277</v>
      </c>
      <c r="D25" s="140" t="s">
        <v>211</v>
      </c>
      <c r="E25" s="140" t="s">
        <v>269</v>
      </c>
      <c r="F25" s="135" t="s">
        <v>240</v>
      </c>
      <c r="G25" s="140" t="s">
        <v>279</v>
      </c>
      <c r="H25" s="136" t="s">
        <v>104</v>
      </c>
      <c r="I25" s="137" t="s">
        <v>11</v>
      </c>
      <c r="J25" s="136" t="s">
        <v>119</v>
      </c>
      <c r="K25" s="135" t="s">
        <v>125</v>
      </c>
      <c r="L25" s="143" t="str">
        <f>VLOOKUP(J25,Anexos!$B$37:$G$43,(HLOOKUP(K25,Anexos!$C$37:$G$38,2,0)),0)</f>
        <v>Moderado</v>
      </c>
      <c r="M25" s="96" t="s">
        <v>283</v>
      </c>
      <c r="N25" s="97" t="s">
        <v>24</v>
      </c>
      <c r="O25" s="97" t="s">
        <v>101</v>
      </c>
      <c r="P25" s="135" t="s">
        <v>118</v>
      </c>
      <c r="Q25" s="136" t="s">
        <v>125</v>
      </c>
      <c r="R25" s="143" t="s">
        <v>18</v>
      </c>
      <c r="S25" s="141" t="s">
        <v>56</v>
      </c>
      <c r="T25" s="96" t="s">
        <v>283</v>
      </c>
      <c r="U25" s="98" t="s">
        <v>284</v>
      </c>
      <c r="V25" s="97" t="s">
        <v>307</v>
      </c>
      <c r="W25" s="97" t="s">
        <v>285</v>
      </c>
      <c r="X25" s="100">
        <v>46023</v>
      </c>
      <c r="Y25" s="100">
        <v>46387</v>
      </c>
      <c r="Z25" s="101">
        <v>46210</v>
      </c>
      <c r="AA25" s="105">
        <f>16/23</f>
        <v>0.69565217391304346</v>
      </c>
      <c r="AB25" s="103" t="s">
        <v>286</v>
      </c>
      <c r="AC25" s="139" t="s">
        <v>3</v>
      </c>
      <c r="AD25" s="103" t="s">
        <v>226</v>
      </c>
      <c r="AE25" s="104"/>
      <c r="AF25" s="107"/>
      <c r="AG25" s="107"/>
      <c r="AH25" s="96"/>
      <c r="AI25" s="180"/>
      <c r="AJ25" s="103"/>
      <c r="AK25" s="104"/>
      <c r="AL25" s="105"/>
      <c r="AM25" s="105"/>
      <c r="AN25" s="96"/>
      <c r="AO25" s="180"/>
      <c r="AP25" s="96"/>
      <c r="AQ25" s="104"/>
      <c r="AR25" s="105"/>
      <c r="AS25" s="105"/>
      <c r="AT25" s="96"/>
      <c r="AU25" s="180"/>
      <c r="AV25" s="96"/>
    </row>
    <row r="26" spans="1:48" x14ac:dyDescent="0.2">
      <c r="F26" s="108"/>
      <c r="G26" s="108"/>
    </row>
    <row r="29" spans="1:48" x14ac:dyDescent="0.2">
      <c r="AD29" s="116"/>
    </row>
  </sheetData>
  <sheetProtection formatCells="0" formatColumns="0" formatRows="0" insertColumns="0" insertRows="0" insertHyperlinks="0" deleteColumns="0" deleteRows="0" sort="0" autoFilter="0" pivotTables="0"/>
  <autoFilter ref="A10:AV25" xr:uid="{00000000-0009-0000-0000-000000000000}"/>
  <mergeCells count="45">
    <mergeCell ref="AI22:AI23"/>
    <mergeCell ref="AO22:AO23"/>
    <mergeCell ref="AU22:AU23"/>
    <mergeCell ref="AI24:AI25"/>
    <mergeCell ref="AO24:AO25"/>
    <mergeCell ref="AU24:AU25"/>
    <mergeCell ref="AI20:AI21"/>
    <mergeCell ref="AO20:AO21"/>
    <mergeCell ref="AU20:AU21"/>
    <mergeCell ref="AI17:AI19"/>
    <mergeCell ref="AO17:AO19"/>
    <mergeCell ref="AU17:AU19"/>
    <mergeCell ref="AO14:AO16"/>
    <mergeCell ref="AU14:AU16"/>
    <mergeCell ref="AI11:AI13"/>
    <mergeCell ref="AO11:AO13"/>
    <mergeCell ref="AU11:AU13"/>
    <mergeCell ref="J9:L9"/>
    <mergeCell ref="M9:M10"/>
    <mergeCell ref="N9:N10"/>
    <mergeCell ref="F9:F10"/>
    <mergeCell ref="AI14:AI16"/>
    <mergeCell ref="A1:B4"/>
    <mergeCell ref="C1:AT4"/>
    <mergeCell ref="A5:AU5"/>
    <mergeCell ref="A6:B6"/>
    <mergeCell ref="A8:L8"/>
    <mergeCell ref="M8:Y8"/>
    <mergeCell ref="Z8:AV8"/>
    <mergeCell ref="A9:A10"/>
    <mergeCell ref="AK9:AP9"/>
    <mergeCell ref="AQ9:AV9"/>
    <mergeCell ref="P9:R9"/>
    <mergeCell ref="S9:S10"/>
    <mergeCell ref="T9:Y9"/>
    <mergeCell ref="Z9:AD9"/>
    <mergeCell ref="AE9:AJ9"/>
    <mergeCell ref="B9:B10"/>
    <mergeCell ref="C9:C10"/>
    <mergeCell ref="D9:D10"/>
    <mergeCell ref="E9:E10"/>
    <mergeCell ref="O9:O10"/>
    <mergeCell ref="G9:G10"/>
    <mergeCell ref="H9:H10"/>
    <mergeCell ref="I9:I10"/>
  </mergeCells>
  <phoneticPr fontId="24" type="noConversion"/>
  <conditionalFormatting sqref="L11:L25">
    <cfRule type="containsText" dxfId="8" priority="9" operator="containsText" text="Bajo">
      <formula>NOT(ISERROR(SEARCH("Bajo",L11)))</formula>
    </cfRule>
    <cfRule type="containsText" dxfId="7" priority="10" operator="containsText" text="Moderado">
      <formula>NOT(ISERROR(SEARCH("Moderado",L11)))</formula>
    </cfRule>
    <cfRule type="containsText" dxfId="6" priority="11" operator="containsText" text="Alto">
      <formula>NOT(ISERROR(SEARCH("Alto",L11)))</formula>
    </cfRule>
    <cfRule type="containsText" dxfId="5" priority="12" operator="containsText" text="Extremo">
      <formula>NOT(ISERROR(SEARCH("Extremo",L11)))</formula>
    </cfRule>
  </conditionalFormatting>
  <conditionalFormatting sqref="R11:R25">
    <cfRule type="containsText" dxfId="4" priority="1" operator="containsText" text="Bajo">
      <formula>NOT(ISERROR(SEARCH("Bajo",R11)))</formula>
    </cfRule>
    <cfRule type="containsText" dxfId="3" priority="2" operator="containsText" text="Moderado">
      <formula>NOT(ISERROR(SEARCH("Moderado",R11)))</formula>
    </cfRule>
    <cfRule type="containsText" dxfId="2" priority="3" operator="containsText" text="Alto">
      <formula>NOT(ISERROR(SEARCH("Alto",R11)))</formula>
    </cfRule>
    <cfRule type="containsText" dxfId="1" priority="4" operator="containsText" text="Extremo">
      <formula>NOT(ISERROR(SEARCH("Extremo",R11)))</formula>
    </cfRule>
  </conditionalFormatting>
  <dataValidations count="32">
    <dataValidation allowBlank="1" showInputMessage="1" showErrorMessage="1" prompt="Registre la fecha y las observaciones o resultados de la revisión al monitoreo reportado por la primera línea de defensa. Se diligencia por parte de la segunda línea de defensa al recibir el reporte del monitoreo." sqref="AD10 AJ10 AP10 AV10" xr:uid="{F5CFCB15-0DF6-4447-9CF5-3023AC24F1A4}"/>
    <dataValidation allowBlank="1" showInputMessage="1" showErrorMessage="1" prompt="Seleccione de la lista desplegable si durante el periodo se ha materializado el riesgo. En caso de materialización se debe diligenciar y remitir el Formato Plan de restablecimiento (FOR-SG-015)." sqref="AC10 AI10 AO10 AU10" xr:uid="{EE4E51F1-9D29-4A7B-8ABF-DC4FB5975BF8}"/>
    <dataValidation allowBlank="1" showInputMessage="1" showErrorMessage="1" prompt="Registre el nivel de avance en el cumplimiento de la actividad. Corresponde al resultado en términos porcentuales del indicador o criterio de avance definido." sqref="AA10 AF10 AL10 AR10" xr:uid="{49FE1677-0DE3-4E82-B22F-B90CE8D82C52}"/>
    <dataValidation allowBlank="1" showInputMessage="1" showErrorMessage="1" prompt="Para diligenciar este campo, dirijase primero a la hoja &quot;2. Evaluación de controles&quot;, y realice la evaluación de cada actividad de control." sqref="P9:R9" xr:uid="{DC6647BC-817A-4033-9503-B3782BD705F0}"/>
    <dataValidation allowBlank="1" showInputMessage="1" showErrorMessage="1" prompt="Seleccione de la lista desplegable el impacto estimado teniendo en cuenta que se refiere a la magnitud de los efectos en caso de materializarse el riesgo. Ver hoja anexos tabla 3. Recuerde que este impacto solamente se disminuye con controles correctivos." sqref="Q10" xr:uid="{269340D5-8002-4E9D-B31C-D4388415304D}"/>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A2AF9BFE-1672-4944-B6EE-4ECE19699F0E}"/>
    <dataValidation allowBlank="1" showInputMessage="1" showErrorMessage="1" prompt="Seleccione de la lista desplegable la forma como se ejecuta el control, dependiendo de que sea ejecutado por una persona (manual) o por un sistema (automático)." sqref="O9:O10" xr:uid="{190576C8-B701-4FCC-A72D-1F946F4C8731}"/>
    <dataValidation allowBlank="1" showInputMessage="1" showErrorMessage="1" prompt="Describa, tal como se encuentra en la caracterización del proceso, la actividad donde existe evidencia o se tienen indicios de que pueden ocurrir eventos de riesgo." sqref="C9:C10" xr:uid="{CC5B2B9C-84F9-4927-8A0A-714107CEE62D}"/>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7A5E4A86-03FF-456B-9F30-8437AACFB35D}"/>
    <dataValidation allowBlank="1" showInputMessage="1" showErrorMessage="1" prompt="Seleccione de la lista desplegable la categoria que corresponda." sqref="A6:B6" xr:uid="{4A3834E3-5EFE-4040-990D-C6E70F642EAB}"/>
    <dataValidation allowBlank="1" showInputMessage="1" showErrorMessage="1" prompt="Describa los avances en el cumplimiento de la actividad definida y relacione las evidencias que los soportan." sqref="AB10 AH10 AN10 AT10" xr:uid="{4FDC9A7B-5824-42B5-92E8-23283E6D7271}"/>
    <dataValidation allowBlank="1" showInputMessage="1" showErrorMessage="1" prompt="Seleccione de la lista desplegable, la decisión tomada respecto al riesgo, teniendo en cuenta lo establecido en el Lineamiento Administración de Riesgos (LIN-SG-001)." sqref="S9:S10" xr:uid="{21906F45-C9BC-4386-9976-D9978BE2F30C}"/>
    <dataValidation allowBlank="1" showInputMessage="1" showErrorMessage="1" prompt="Registre la formula o criterio con el cual se calculará el avance porcentual en el cumplimiento de la actividad en cada periodo de monitoreo. El resultado de esta formula será el que se registre en las columnas de avance en cada periodo de monitoreo." sqref="V10" xr:uid="{E3761F67-FA05-4332-A5D5-CDF71F8EEB4C}"/>
    <dataValidation allowBlank="1" showInputMessage="1" showErrorMessage="1" prompt="En el formato DD/MM/AAAA, registre la fecha de inicio de la actividad a desarrollar, dentro de la vigencia." sqref="X10" xr:uid="{D9CBE9B2-6E6B-44F8-BA05-424A71657A81}"/>
    <dataValidation allowBlank="1" showInputMessage="1" showErrorMessage="1" prompt="Registre la fecha de realización del monitoreo, DD/MM/AAA." sqref="AQ10 AE10 AK10 Z10" xr:uid="{C0E3844F-7D9C-43CC-9AEE-43198931FABF}"/>
    <dataValidation allowBlank="1" showInputMessage="1" showErrorMessage="1" prompt="En el formato DD/MM/AAAA, registre la fecha de terminación de la actividad a desarrollar. Esta fecha no podrá superar el 31 de diciembre de cada vigencia." sqref="Y10" xr:uid="{DCEBD7D0-72DD-4448-8CF1-7A1EEF81BAC9}"/>
    <dataValidation allowBlank="1" showInputMessage="1" showErrorMessage="1" prompt="Registre el resultado que se pretende alcanzar, considerando el indicador o criterio de medición definido." sqref="W10" xr:uid="{B4721CD5-335D-4AA3-B25A-47C0DAFF9EE5}"/>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ABF27AD8-EBF5-4243-B6E3-85415890D65C}"/>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CCDD2E5-F972-4A7F-ADD6-B2A8E6561FED}"/>
    <dataValidation allowBlank="1" showInputMessage="1" showErrorMessage="1" promptTitle="Despues de evaluar el control," prompt="seleccione de la lista desplegable la probabilidad residual, resultante en la columna &quot;U&quot; de la hoja 2. Evaluación de controles." sqref="P10" xr:uid="{E0F6C5D5-822A-4EB5-8CC4-20190D5C135D}"/>
    <dataValidation allowBlank="1" showInputMessage="1" showErrorMessage="1" prompt="Seleccione de la lista desplegable la naturaleza de la actividad de control." sqref="N9" xr:uid="{25371E46-E796-4E7D-ADAA-F3BBD6D4A1D7}"/>
    <dataValidation allowBlank="1" showInputMessage="1" showErrorMessage="1" prompt="Este resultado se genera automáticamente y es obtenido de la intersección entre la probabilidad y el impacto seleccionados." sqref="L10 R10" xr:uid="{82525C66-C35F-41A9-92FE-867985E407B7}"/>
    <dataValidation allowBlank="1" showInputMessage="1" showErrorMessage="1" prompt="Seleccione de la lista desplegable el impacto estimado teniendo en cuenta que se refiere a la magnitud de los efectos en caso de materializarse el riesgo. Ver hoja anexos tabla 3." sqref="K10" xr:uid="{B0A11EE4-9F21-406D-8A6C-9162ADDFA736}"/>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9590B238-FB48-4E8E-9531-37D525F472F2}"/>
    <dataValidation allowBlank="1" showInputMessage="1" showErrorMessage="1" prompt="Seleccione de la lista desplegable la categoria a la que corresponda el riesgo, teniendo en cuenta los conceptos de la Tabla 1 (ver hoja anexos)." sqref="I9:I10" xr:uid="{95AF582E-A383-4511-A53D-74F0D138E116}"/>
    <dataValidation allowBlank="1" showInputMessage="1" showErrorMessage="1" prompt="Registre los motivos o aspectos que puedan dar origen al riesgo y sobre los cuales se establecerán controles. Use las celdas que sean necesarias, una por cada causa." sqref="F9:F10" xr:uid="{4FC66E68-642D-47BE-9BCE-5A966F6D37A1}"/>
    <dataValidation allowBlank="1" showInputMessage="1" showErrorMessage="1" prompt="Registre el objetivo del proceso conforme a lo definido en su caracterización." sqref="B9:B10" xr:uid="{350008D1-D557-4D24-AA12-6C8132136307}"/>
    <dataValidation allowBlank="1" showInputMessage="1" showErrorMessage="1" prompt="Registre el código asignado al riesgo. Se incluye por parte de la Subdirección de Diseño, Evaluación y Sistematización al momento de avalar la versión final del riesgo." sqref="E9:E10" xr:uid="{5F5A6343-74AB-469D-A74D-0BA0A0F22AE4}"/>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DC6DE893-2E2F-4EE2-8D78-892BC051AEE3}"/>
    <dataValidation allowBlank="1" showInputMessage="1" showErrorMessage="1" prompt="Registre el nombre del proceso al cual está asociado el riesgo." sqref="A9:A10" xr:uid="{1E111656-89CC-4208-BEEA-DFF90A497546}"/>
    <dataValidation allowBlank="1" showInputMessage="1" showErrorMessage="1" prompt="Seleccione de la lista desplegable, el(los) aspectos institucionales que se ven impactados con la materialización del riesgo. Afectación en lo económico (presupuestal) y/o reputacional." sqref="H9:H10" xr:uid="{48FCA676-9A81-45FA-B142-4EAF341287EC}"/>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58E18360-FECE-4843-9FB7-9CA5331B3477}"/>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A9BFC-FC1B-4E60-B77A-C75EB2432980}">
  <sheetPr>
    <pageSetUpPr fitToPage="1"/>
  </sheetPr>
  <dimension ref="A1:W136"/>
  <sheetViews>
    <sheetView topLeftCell="A5" zoomScale="80" zoomScaleNormal="80" zoomScaleSheetLayoutView="70" zoomScalePageLayoutView="25" workbookViewId="0">
      <selection activeCell="F14" sqref="F14:F15"/>
    </sheetView>
  </sheetViews>
  <sheetFormatPr baseColWidth="10" defaultColWidth="2.85546875" defaultRowHeight="12.75" x14ac:dyDescent="0.2"/>
  <cols>
    <col min="1" max="1" width="1.140625" style="35" customWidth="1"/>
    <col min="2" max="2" width="11.7109375" style="39" customWidth="1"/>
    <col min="3" max="3" width="35.28515625" style="39" customWidth="1"/>
    <col min="4" max="4" width="10.85546875" style="36" bestFit="1" customWidth="1"/>
    <col min="5" max="5" width="8.140625" style="36" customWidth="1"/>
    <col min="6" max="6" width="41.140625" style="36" customWidth="1"/>
    <col min="7" max="7" width="73.7109375" style="37" customWidth="1"/>
    <col min="8" max="8" width="14" style="38" customWidth="1"/>
    <col min="9" max="9" width="5.85546875" style="38" bestFit="1" customWidth="1"/>
    <col min="10" max="10" width="14.140625" style="37" customWidth="1"/>
    <col min="11" max="11" width="5.85546875" style="37" bestFit="1" customWidth="1"/>
    <col min="12" max="12" width="13.85546875" style="37" bestFit="1" customWidth="1"/>
    <col min="13" max="13" width="13.28515625" style="36" bestFit="1" customWidth="1"/>
    <col min="14" max="14" width="13.7109375" style="36" customWidth="1"/>
    <col min="15" max="15" width="11.7109375" style="36" customWidth="1"/>
    <col min="16" max="16" width="11.140625" style="35" customWidth="1"/>
    <col min="17" max="17" width="15.28515625" style="35" customWidth="1"/>
    <col min="18" max="18" width="12.5703125" style="35" customWidth="1"/>
    <col min="19" max="19" width="16.7109375" style="35" customWidth="1"/>
    <col min="20" max="20" width="14.42578125" style="35" customWidth="1"/>
    <col min="21" max="21" width="14.7109375" style="35" customWidth="1"/>
    <col min="22" max="22" width="27.28515625" style="35" customWidth="1"/>
    <col min="23" max="23" width="33.28515625" style="35" customWidth="1"/>
    <col min="24" max="16384" width="2.85546875" style="35"/>
  </cols>
  <sheetData>
    <row r="1" spans="1:23" ht="5.25" customHeight="1" x14ac:dyDescent="0.2"/>
    <row r="2" spans="1:23" ht="19.5" customHeight="1" x14ac:dyDescent="0.2">
      <c r="B2" s="225"/>
      <c r="C2" s="226"/>
      <c r="D2" s="252" t="s">
        <v>139</v>
      </c>
      <c r="E2" s="253"/>
      <c r="F2" s="253"/>
      <c r="G2" s="253"/>
      <c r="H2" s="253"/>
      <c r="I2" s="253"/>
      <c r="J2" s="253"/>
      <c r="K2" s="253"/>
      <c r="L2" s="253"/>
      <c r="M2" s="253"/>
      <c r="N2" s="253"/>
      <c r="O2" s="253"/>
      <c r="P2" s="253"/>
      <c r="Q2" s="253"/>
      <c r="R2" s="253"/>
      <c r="S2" s="253"/>
      <c r="T2" s="253"/>
      <c r="U2" s="254"/>
      <c r="V2" s="75" t="s">
        <v>34</v>
      </c>
      <c r="W2" s="75" t="s">
        <v>132</v>
      </c>
    </row>
    <row r="3" spans="1:23" ht="19.5" customHeight="1" x14ac:dyDescent="0.2">
      <c r="B3" s="227"/>
      <c r="C3" s="228"/>
      <c r="D3" s="255"/>
      <c r="E3" s="256"/>
      <c r="F3" s="256"/>
      <c r="G3" s="256"/>
      <c r="H3" s="256"/>
      <c r="I3" s="256"/>
      <c r="J3" s="256"/>
      <c r="K3" s="256"/>
      <c r="L3" s="256"/>
      <c r="M3" s="256"/>
      <c r="N3" s="256"/>
      <c r="O3" s="256"/>
      <c r="P3" s="256"/>
      <c r="Q3" s="256"/>
      <c r="R3" s="256"/>
      <c r="S3" s="256"/>
      <c r="T3" s="256"/>
      <c r="U3" s="257"/>
      <c r="V3" s="75" t="s">
        <v>35</v>
      </c>
      <c r="W3" s="75">
        <v>4</v>
      </c>
    </row>
    <row r="4" spans="1:23" ht="19.5" customHeight="1" x14ac:dyDescent="0.2">
      <c r="B4" s="227"/>
      <c r="C4" s="228"/>
      <c r="D4" s="255"/>
      <c r="E4" s="256"/>
      <c r="F4" s="256"/>
      <c r="G4" s="256"/>
      <c r="H4" s="256"/>
      <c r="I4" s="256"/>
      <c r="J4" s="256"/>
      <c r="K4" s="256"/>
      <c r="L4" s="256"/>
      <c r="M4" s="256"/>
      <c r="N4" s="256"/>
      <c r="O4" s="256"/>
      <c r="P4" s="256"/>
      <c r="Q4" s="256"/>
      <c r="R4" s="256"/>
      <c r="S4" s="256"/>
      <c r="T4" s="256"/>
      <c r="U4" s="257"/>
      <c r="V4" s="75" t="s">
        <v>36</v>
      </c>
      <c r="W4" s="75" t="s">
        <v>207</v>
      </c>
    </row>
    <row r="5" spans="1:23" ht="19.5" customHeight="1" x14ac:dyDescent="0.2">
      <c r="B5" s="229"/>
      <c r="C5" s="230"/>
      <c r="D5" s="258"/>
      <c r="E5" s="259"/>
      <c r="F5" s="259"/>
      <c r="G5" s="259"/>
      <c r="H5" s="259"/>
      <c r="I5" s="259"/>
      <c r="J5" s="259"/>
      <c r="K5" s="259"/>
      <c r="L5" s="259"/>
      <c r="M5" s="259"/>
      <c r="N5" s="259"/>
      <c r="O5" s="259"/>
      <c r="P5" s="259"/>
      <c r="Q5" s="259"/>
      <c r="R5" s="259"/>
      <c r="S5" s="259"/>
      <c r="T5" s="259"/>
      <c r="U5" s="260"/>
      <c r="V5" s="75" t="s">
        <v>37</v>
      </c>
      <c r="W5" s="75" t="s">
        <v>200</v>
      </c>
    </row>
    <row r="6" spans="1:23" ht="12" customHeight="1" x14ac:dyDescent="0.2">
      <c r="B6" s="35"/>
      <c r="C6" s="35"/>
      <c r="D6" s="74"/>
      <c r="E6" s="74"/>
      <c r="F6" s="74"/>
      <c r="G6" s="74"/>
      <c r="H6" s="74"/>
      <c r="I6" s="74"/>
      <c r="J6" s="74"/>
      <c r="K6" s="74"/>
      <c r="L6" s="74"/>
      <c r="W6" s="80" t="s">
        <v>205</v>
      </c>
    </row>
    <row r="7" spans="1:23" ht="20.25" customHeight="1" x14ac:dyDescent="0.2">
      <c r="B7" s="195" t="s">
        <v>177</v>
      </c>
      <c r="C7" s="195"/>
      <c r="D7" s="195"/>
      <c r="E7" s="195"/>
      <c r="F7" s="195"/>
      <c r="G7" s="195"/>
      <c r="H7" s="195"/>
      <c r="I7" s="195"/>
      <c r="J7" s="195"/>
      <c r="K7" s="195"/>
      <c r="L7" s="195"/>
      <c r="M7" s="195"/>
      <c r="N7" s="195"/>
      <c r="O7" s="195"/>
      <c r="P7" s="195"/>
      <c r="Q7" s="195"/>
      <c r="R7" s="195"/>
      <c r="S7" s="195"/>
      <c r="T7" s="195"/>
      <c r="U7" s="195"/>
      <c r="V7" s="195"/>
      <c r="W7" s="195"/>
    </row>
    <row r="8" spans="1:23" x14ac:dyDescent="0.2">
      <c r="B8" s="68"/>
      <c r="C8" s="68"/>
      <c r="D8" s="73"/>
      <c r="E8" s="67"/>
      <c r="F8" s="67"/>
      <c r="L8" s="71"/>
    </row>
    <row r="9" spans="1:23" ht="15" customHeight="1" x14ac:dyDescent="0.2">
      <c r="A9" s="42"/>
      <c r="B9" s="185" t="s">
        <v>172</v>
      </c>
      <c r="C9" s="186"/>
      <c r="D9" s="218">
        <v>46091</v>
      </c>
      <c r="E9" s="219"/>
      <c r="F9" s="69" t="s">
        <v>171</v>
      </c>
      <c r="G9" s="231" t="s">
        <v>208</v>
      </c>
      <c r="H9" s="232"/>
      <c r="I9" s="72"/>
      <c r="J9" s="185" t="s">
        <v>176</v>
      </c>
      <c r="K9" s="185"/>
      <c r="L9" s="185"/>
      <c r="M9" s="186"/>
      <c r="N9" s="219" t="s">
        <v>287</v>
      </c>
      <c r="O9" s="219"/>
      <c r="P9" s="219"/>
      <c r="Q9" s="219"/>
      <c r="R9" s="219"/>
      <c r="T9" s="38"/>
      <c r="U9" s="38"/>
    </row>
    <row r="10" spans="1:23" x14ac:dyDescent="0.2">
      <c r="B10" s="68"/>
      <c r="C10" s="68"/>
      <c r="D10" s="67"/>
      <c r="E10" s="67"/>
      <c r="F10" s="67"/>
      <c r="L10" s="71"/>
    </row>
    <row r="11" spans="1:23" s="63" customFormat="1" ht="28.5" customHeight="1" x14ac:dyDescent="0.2">
      <c r="B11" s="184" t="s">
        <v>169</v>
      </c>
      <c r="C11" s="184" t="s">
        <v>168</v>
      </c>
      <c r="D11" s="184" t="s">
        <v>167</v>
      </c>
      <c r="E11" s="184"/>
      <c r="F11" s="233" t="s">
        <v>166</v>
      </c>
      <c r="G11" s="184" t="s">
        <v>165</v>
      </c>
      <c r="H11" s="240" t="s">
        <v>164</v>
      </c>
      <c r="I11" s="241"/>
      <c r="J11" s="241"/>
      <c r="K11" s="241"/>
      <c r="L11" s="241"/>
      <c r="M11" s="241"/>
      <c r="N11" s="241"/>
      <c r="O11" s="241"/>
      <c r="P11" s="242"/>
      <c r="Q11" s="245" t="s">
        <v>163</v>
      </c>
      <c r="R11" s="245"/>
      <c r="S11" s="245"/>
      <c r="T11" s="245"/>
      <c r="U11" s="237" t="s">
        <v>162</v>
      </c>
    </row>
    <row r="12" spans="1:23" s="63" customFormat="1" ht="21.75" customHeight="1" x14ac:dyDescent="0.2">
      <c r="B12" s="184"/>
      <c r="C12" s="184"/>
      <c r="D12" s="184"/>
      <c r="E12" s="184"/>
      <c r="F12" s="234"/>
      <c r="G12" s="184"/>
      <c r="H12" s="240" t="s">
        <v>159</v>
      </c>
      <c r="I12" s="241"/>
      <c r="J12" s="241"/>
      <c r="K12" s="242"/>
      <c r="L12" s="240" t="s">
        <v>158</v>
      </c>
      <c r="M12" s="241"/>
      <c r="N12" s="241"/>
      <c r="O12" s="241"/>
      <c r="P12" s="242"/>
      <c r="Q12" s="208" t="s">
        <v>157</v>
      </c>
      <c r="R12" s="208" t="s">
        <v>156</v>
      </c>
      <c r="S12" s="208" t="s">
        <v>155</v>
      </c>
      <c r="T12" s="216" t="s">
        <v>154</v>
      </c>
      <c r="U12" s="237" t="s">
        <v>153</v>
      </c>
    </row>
    <row r="13" spans="1:23" s="63" customFormat="1" ht="63.75" x14ac:dyDescent="0.2">
      <c r="B13" s="184"/>
      <c r="C13" s="184"/>
      <c r="D13" s="65" t="s">
        <v>152</v>
      </c>
      <c r="E13" s="65" t="s">
        <v>22</v>
      </c>
      <c r="F13" s="235"/>
      <c r="G13" s="184"/>
      <c r="H13" s="65" t="s">
        <v>151</v>
      </c>
      <c r="I13" s="65" t="s">
        <v>149</v>
      </c>
      <c r="J13" s="65" t="s">
        <v>150</v>
      </c>
      <c r="K13" s="65" t="s">
        <v>149</v>
      </c>
      <c r="L13" s="65" t="s">
        <v>148</v>
      </c>
      <c r="M13" s="66" t="s">
        <v>30</v>
      </c>
      <c r="N13" s="66" t="s">
        <v>147</v>
      </c>
      <c r="O13" s="66" t="s">
        <v>146</v>
      </c>
      <c r="P13" s="65" t="s">
        <v>145</v>
      </c>
      <c r="Q13" s="209"/>
      <c r="R13" s="209"/>
      <c r="S13" s="209"/>
      <c r="T13" s="217"/>
      <c r="U13" s="237"/>
    </row>
    <row r="14" spans="1:23" s="56" customFormat="1" ht="140.25" x14ac:dyDescent="0.2">
      <c r="B14" s="192" t="s">
        <v>212</v>
      </c>
      <c r="C14" s="192" t="s">
        <v>214</v>
      </c>
      <c r="D14" s="204" t="s">
        <v>66</v>
      </c>
      <c r="E14" s="189">
        <f>VLOOKUP(D14,Criterios!$A$20:$B$24,2,FALSE)</f>
        <v>0.8</v>
      </c>
      <c r="F14" s="223" t="s">
        <v>288</v>
      </c>
      <c r="G14" s="117" t="s">
        <v>289</v>
      </c>
      <c r="H14" s="59" t="s">
        <v>196</v>
      </c>
      <c r="I14" s="60">
        <f>VLOOKUP(H14,Criterios!$B$3:$C$6,2,FALSE)</f>
        <v>0.25</v>
      </c>
      <c r="J14" s="59" t="s">
        <v>101</v>
      </c>
      <c r="K14" s="60">
        <f>VLOOKUP(J14,Criterios!$B$7:$C$9,2,FALSE)</f>
        <v>0.15</v>
      </c>
      <c r="L14" s="59" t="s">
        <v>189</v>
      </c>
      <c r="M14" s="59" t="s">
        <v>188</v>
      </c>
      <c r="N14" s="59" t="s">
        <v>183</v>
      </c>
      <c r="O14" s="59" t="s">
        <v>185</v>
      </c>
      <c r="P14" s="59" t="s">
        <v>180</v>
      </c>
      <c r="Q14" s="58">
        <f t="shared" ref="Q14:Q43" si="0">+I14+K14</f>
        <v>0.4</v>
      </c>
      <c r="R14" s="58">
        <f>(E14-(E14*Q14))</f>
        <v>0.48</v>
      </c>
      <c r="S14" s="212">
        <f>IF(R15&gt;1%,R15,R14)</f>
        <v>0.28799999999999998</v>
      </c>
      <c r="T14" s="199">
        <f>IF(S18&gt;1%,S18,(IF(S16&gt;1%,S16,S14)))</f>
        <v>0.17279999999999998</v>
      </c>
      <c r="U14" s="196" t="str">
        <f>IF(T14&lt;=20%,Criterios!$A$20,IF(T14&lt;=40%,Criterios!$A$21,IF(T14&lt;=60%,Criterios!$A$22,IF(T14&lt;=80,Criterios!$A$23,Criterios!$A$24))))</f>
        <v>Muy baja</v>
      </c>
    </row>
    <row r="15" spans="1:23" s="56" customFormat="1" ht="114.75" x14ac:dyDescent="0.2">
      <c r="B15" s="193"/>
      <c r="C15" s="193"/>
      <c r="D15" s="205"/>
      <c r="E15" s="190"/>
      <c r="F15" s="222"/>
      <c r="G15" s="118" t="s">
        <v>290</v>
      </c>
      <c r="H15" s="53" t="s">
        <v>196</v>
      </c>
      <c r="I15" s="54">
        <f>VLOOKUP(H15,Criterios!$B$3:$C$6,2,FALSE)</f>
        <v>0.25</v>
      </c>
      <c r="J15" s="53" t="s">
        <v>101</v>
      </c>
      <c r="K15" s="54">
        <f>VLOOKUP(J15,Criterios!$B$7:$C$9,2,FALSE)</f>
        <v>0.15</v>
      </c>
      <c r="L15" s="53" t="s">
        <v>189</v>
      </c>
      <c r="M15" s="53" t="s">
        <v>188</v>
      </c>
      <c r="N15" s="53" t="s">
        <v>183</v>
      </c>
      <c r="O15" s="53" t="s">
        <v>185</v>
      </c>
      <c r="P15" s="53" t="s">
        <v>180</v>
      </c>
      <c r="Q15" s="52">
        <f t="shared" si="0"/>
        <v>0.4</v>
      </c>
      <c r="R15" s="52">
        <f>(R14-(R14*Q15))</f>
        <v>0.28799999999999998</v>
      </c>
      <c r="S15" s="207"/>
      <c r="T15" s="200"/>
      <c r="U15" s="197"/>
    </row>
    <row r="16" spans="1:23" s="56" customFormat="1" ht="127.5" x14ac:dyDescent="0.2">
      <c r="B16" s="193"/>
      <c r="C16" s="193"/>
      <c r="D16" s="205"/>
      <c r="E16" s="190"/>
      <c r="F16" s="222" t="s">
        <v>291</v>
      </c>
      <c r="G16" s="118" t="s">
        <v>292</v>
      </c>
      <c r="H16" s="53" t="s">
        <v>196</v>
      </c>
      <c r="I16" s="54">
        <f>VLOOKUP(H16,Criterios!$B$3:$C$6,2,FALSE)</f>
        <v>0.25</v>
      </c>
      <c r="J16" s="53" t="s">
        <v>101</v>
      </c>
      <c r="K16" s="54">
        <f>VLOOKUP(J16,Criterios!$B$7:$C$9,2,FALSE)</f>
        <v>0.15</v>
      </c>
      <c r="L16" s="53" t="s">
        <v>189</v>
      </c>
      <c r="M16" s="53" t="s">
        <v>188</v>
      </c>
      <c r="N16" s="53" t="s">
        <v>183</v>
      </c>
      <c r="O16" s="53" t="s">
        <v>185</v>
      </c>
      <c r="P16" s="53" t="s">
        <v>180</v>
      </c>
      <c r="Q16" s="52">
        <f t="shared" si="0"/>
        <v>0.4</v>
      </c>
      <c r="R16" s="52">
        <f>IF(Q16&gt;1%,(R15-(R15*Q16)),Q16)</f>
        <v>0.17279999999999998</v>
      </c>
      <c r="S16" s="207">
        <f>IF(R17&gt;1%,R17,R16)</f>
        <v>0.17279999999999998</v>
      </c>
      <c r="T16" s="200"/>
      <c r="U16" s="197"/>
    </row>
    <row r="17" spans="2:21" s="56" customFormat="1" ht="14.25" x14ac:dyDescent="0.2">
      <c r="B17" s="193"/>
      <c r="C17" s="193"/>
      <c r="D17" s="205"/>
      <c r="E17" s="190"/>
      <c r="F17" s="222"/>
      <c r="G17" s="118"/>
      <c r="H17" s="53" t="s">
        <v>191</v>
      </c>
      <c r="I17" s="54">
        <f>VLOOKUP(H17,Criterios!$B$3:$C$6,2,FALSE)</f>
        <v>0</v>
      </c>
      <c r="J17" s="53" t="s">
        <v>191</v>
      </c>
      <c r="K17" s="54">
        <f>VLOOKUP(J17,Criterios!$B$7:$C$9,2,FALSE)</f>
        <v>0</v>
      </c>
      <c r="L17" s="53"/>
      <c r="M17" s="53"/>
      <c r="N17" s="53"/>
      <c r="O17" s="53"/>
      <c r="P17" s="53"/>
      <c r="Q17" s="52">
        <f t="shared" si="0"/>
        <v>0</v>
      </c>
      <c r="R17" s="52">
        <f>(R16-(R16*Q17))</f>
        <v>0.17279999999999998</v>
      </c>
      <c r="S17" s="207"/>
      <c r="T17" s="200"/>
      <c r="U17" s="197"/>
    </row>
    <row r="18" spans="2:21" s="56" customFormat="1" ht="14.25" x14ac:dyDescent="0.2">
      <c r="B18" s="193"/>
      <c r="C18" s="193"/>
      <c r="D18" s="205"/>
      <c r="E18" s="190"/>
      <c r="F18" s="211"/>
      <c r="G18" s="119"/>
      <c r="H18" s="53" t="s">
        <v>191</v>
      </c>
      <c r="I18" s="50">
        <f>VLOOKUP(H18,Criterios!$B$3:$C$6,2,FALSE)</f>
        <v>0</v>
      </c>
      <c r="J18" s="53" t="s">
        <v>191</v>
      </c>
      <c r="K18" s="50">
        <f>VLOOKUP(J18,Criterios!$B$7:$C$9,2,FALSE)</f>
        <v>0</v>
      </c>
      <c r="L18" s="49"/>
      <c r="M18" s="49"/>
      <c r="N18" s="49"/>
      <c r="O18" s="49"/>
      <c r="P18" s="49"/>
      <c r="Q18" s="48">
        <f t="shared" si="0"/>
        <v>0</v>
      </c>
      <c r="R18" s="48">
        <f>IF(Q18&gt;1%,(R17-(R17*Q18)),Q18)</f>
        <v>0</v>
      </c>
      <c r="S18" s="214">
        <f>IF(R19&gt;1%,R19,R18)</f>
        <v>0</v>
      </c>
      <c r="T18" s="200"/>
      <c r="U18" s="197"/>
    </row>
    <row r="19" spans="2:21" s="56" customFormat="1" ht="14.25" x14ac:dyDescent="0.2">
      <c r="B19" s="194"/>
      <c r="C19" s="194"/>
      <c r="D19" s="206"/>
      <c r="E19" s="191"/>
      <c r="F19" s="224"/>
      <c r="G19" s="120"/>
      <c r="H19" s="45" t="s">
        <v>191</v>
      </c>
      <c r="I19" s="46">
        <f>VLOOKUP(H19,Criterios!$B$3:$C$6,2,FALSE)</f>
        <v>0</v>
      </c>
      <c r="J19" s="45" t="s">
        <v>191</v>
      </c>
      <c r="K19" s="46">
        <f>VLOOKUP(J19,Criterios!$B$7:$C$9,2,FALSE)</f>
        <v>0</v>
      </c>
      <c r="L19" s="45"/>
      <c r="M19" s="45"/>
      <c r="N19" s="45"/>
      <c r="O19" s="45"/>
      <c r="P19" s="45"/>
      <c r="Q19" s="44">
        <f t="shared" si="0"/>
        <v>0</v>
      </c>
      <c r="R19" s="44">
        <f>IF(Q19&gt;1%,(R18-(R18*Q19)),Q19)</f>
        <v>0</v>
      </c>
      <c r="S19" s="215"/>
      <c r="T19" s="201"/>
      <c r="U19" s="198"/>
    </row>
    <row r="20" spans="2:21" s="56" customFormat="1" ht="153" x14ac:dyDescent="0.2">
      <c r="B20" s="192" t="s">
        <v>231</v>
      </c>
      <c r="C20" s="192" t="s">
        <v>233</v>
      </c>
      <c r="D20" s="204" t="s">
        <v>66</v>
      </c>
      <c r="E20" s="189">
        <f>VLOOKUP(D20,Criterios!$A$20:$B$24,2,FALSE)</f>
        <v>0.8</v>
      </c>
      <c r="F20" s="223" t="s">
        <v>293</v>
      </c>
      <c r="G20" s="117" t="s">
        <v>234</v>
      </c>
      <c r="H20" s="59" t="s">
        <v>196</v>
      </c>
      <c r="I20" s="60">
        <f>VLOOKUP(H20,Criterios!$B$3:$C$6,2,FALSE)</f>
        <v>0.25</v>
      </c>
      <c r="J20" s="59" t="s">
        <v>101</v>
      </c>
      <c r="K20" s="60">
        <f>VLOOKUP(J20,Criterios!$B$7:$C$9,2,FALSE)</f>
        <v>0.15</v>
      </c>
      <c r="L20" s="59" t="s">
        <v>189</v>
      </c>
      <c r="M20" s="59" t="s">
        <v>188</v>
      </c>
      <c r="N20" s="59" t="s">
        <v>183</v>
      </c>
      <c r="O20" s="59" t="s">
        <v>185</v>
      </c>
      <c r="P20" s="59" t="s">
        <v>180</v>
      </c>
      <c r="Q20" s="58">
        <f t="shared" si="0"/>
        <v>0.4</v>
      </c>
      <c r="R20" s="58">
        <f>(E20-(E20*Q20))</f>
        <v>0.48</v>
      </c>
      <c r="S20" s="212">
        <f>IF(R21&gt;1%,R21,R20)</f>
        <v>0.28799999999999998</v>
      </c>
      <c r="T20" s="199">
        <f>IF(S24&gt;1%,S24,(IF(S22&gt;1%,S22,S20)))</f>
        <v>0.17279999999999998</v>
      </c>
      <c r="U20" s="196" t="str">
        <f>IF(T20&lt;=20%,Criterios!$A$20,IF(T20&lt;=40%,Criterios!$A$21,IF(T20&lt;=60%,Criterios!$A$22,IF(T20&lt;=80,Criterios!$A$23,Criterios!$A$24))))</f>
        <v>Muy baja</v>
      </c>
    </row>
    <row r="21" spans="2:21" s="56" customFormat="1" ht="114.75" x14ac:dyDescent="0.2">
      <c r="B21" s="193"/>
      <c r="C21" s="193"/>
      <c r="D21" s="205"/>
      <c r="E21" s="190"/>
      <c r="F21" s="222"/>
      <c r="G21" s="118" t="s">
        <v>237</v>
      </c>
      <c r="H21" s="53" t="s">
        <v>196</v>
      </c>
      <c r="I21" s="54">
        <f>VLOOKUP(H21,Criterios!$B$3:$C$6,2,FALSE)</f>
        <v>0.25</v>
      </c>
      <c r="J21" s="53" t="s">
        <v>101</v>
      </c>
      <c r="K21" s="54">
        <f>VLOOKUP(J21,Criterios!$B$7:$C$9,2,FALSE)</f>
        <v>0.15</v>
      </c>
      <c r="L21" s="53" t="s">
        <v>189</v>
      </c>
      <c r="M21" s="53" t="s">
        <v>188</v>
      </c>
      <c r="N21" s="53" t="s">
        <v>183</v>
      </c>
      <c r="O21" s="53" t="s">
        <v>185</v>
      </c>
      <c r="P21" s="53" t="s">
        <v>180</v>
      </c>
      <c r="Q21" s="52">
        <f t="shared" si="0"/>
        <v>0.4</v>
      </c>
      <c r="R21" s="52">
        <f>(R20-(R20*Q21))</f>
        <v>0.28799999999999998</v>
      </c>
      <c r="S21" s="207"/>
      <c r="T21" s="200"/>
      <c r="U21" s="197"/>
    </row>
    <row r="22" spans="2:21" s="56" customFormat="1" ht="140.25" x14ac:dyDescent="0.2">
      <c r="B22" s="193"/>
      <c r="C22" s="193"/>
      <c r="D22" s="205"/>
      <c r="E22" s="190"/>
      <c r="F22" s="222" t="s">
        <v>294</v>
      </c>
      <c r="G22" s="118" t="s">
        <v>295</v>
      </c>
      <c r="H22" s="53" t="s">
        <v>196</v>
      </c>
      <c r="I22" s="54">
        <f>VLOOKUP(H22,Criterios!$B$3:$C$6,2,FALSE)</f>
        <v>0.25</v>
      </c>
      <c r="J22" s="53" t="s">
        <v>101</v>
      </c>
      <c r="K22" s="54">
        <f>VLOOKUP(J22,Criterios!$B$7:$C$9,2,FALSE)</f>
        <v>0.15</v>
      </c>
      <c r="L22" s="53" t="s">
        <v>189</v>
      </c>
      <c r="M22" s="53" t="s">
        <v>188</v>
      </c>
      <c r="N22" s="53" t="s">
        <v>183</v>
      </c>
      <c r="O22" s="53" t="s">
        <v>185</v>
      </c>
      <c r="P22" s="53" t="s">
        <v>180</v>
      </c>
      <c r="Q22" s="52">
        <f t="shared" si="0"/>
        <v>0.4</v>
      </c>
      <c r="R22" s="52">
        <f>IF(Q22&gt;1%,(R21-(R21*Q22)),Q22)</f>
        <v>0.17279999999999998</v>
      </c>
      <c r="S22" s="207">
        <f>IF(R23&gt;1%,R23,R22)</f>
        <v>0.17279999999999998</v>
      </c>
      <c r="T22" s="200"/>
      <c r="U22" s="197"/>
    </row>
    <row r="23" spans="2:21" s="56" customFormat="1" ht="14.25" x14ac:dyDescent="0.2">
      <c r="B23" s="193"/>
      <c r="C23" s="193"/>
      <c r="D23" s="205"/>
      <c r="E23" s="190"/>
      <c r="F23" s="222"/>
      <c r="G23" s="118"/>
      <c r="H23" s="53" t="s">
        <v>191</v>
      </c>
      <c r="I23" s="54">
        <f>VLOOKUP(H23,Criterios!$B$3:$C$6,2,FALSE)</f>
        <v>0</v>
      </c>
      <c r="J23" s="53" t="s">
        <v>191</v>
      </c>
      <c r="K23" s="54">
        <f>VLOOKUP(J23,Criterios!$B$7:$C$9,2,FALSE)</f>
        <v>0</v>
      </c>
      <c r="L23" s="53"/>
      <c r="M23" s="53"/>
      <c r="N23" s="53"/>
      <c r="O23" s="53"/>
      <c r="P23" s="53"/>
      <c r="Q23" s="52">
        <f t="shared" si="0"/>
        <v>0</v>
      </c>
      <c r="R23" s="52">
        <f>(R22-(R22*Q23))</f>
        <v>0.17279999999999998</v>
      </c>
      <c r="S23" s="207"/>
      <c r="T23" s="200"/>
      <c r="U23" s="197"/>
    </row>
    <row r="24" spans="2:21" s="56" customFormat="1" ht="14.25" x14ac:dyDescent="0.2">
      <c r="B24" s="193"/>
      <c r="C24" s="193"/>
      <c r="D24" s="205"/>
      <c r="E24" s="190"/>
      <c r="F24" s="211"/>
      <c r="G24" s="119"/>
      <c r="H24" s="53" t="s">
        <v>191</v>
      </c>
      <c r="I24" s="50">
        <f>VLOOKUP(H24,Criterios!$B$3:$C$6,2,FALSE)</f>
        <v>0</v>
      </c>
      <c r="J24" s="53" t="s">
        <v>191</v>
      </c>
      <c r="K24" s="50">
        <f>VLOOKUP(J24,Criterios!$B$7:$C$9,2,FALSE)</f>
        <v>0</v>
      </c>
      <c r="L24" s="49"/>
      <c r="M24" s="49"/>
      <c r="N24" s="49"/>
      <c r="O24" s="49"/>
      <c r="P24" s="49"/>
      <c r="Q24" s="48">
        <f t="shared" si="0"/>
        <v>0</v>
      </c>
      <c r="R24" s="48">
        <f>IF(Q24&gt;1%,(R23-(R23*Q24)),Q24)</f>
        <v>0</v>
      </c>
      <c r="S24" s="214">
        <f>IF(R25&gt;1%,R25,R24)</f>
        <v>0</v>
      </c>
      <c r="T24" s="200"/>
      <c r="U24" s="197"/>
    </row>
    <row r="25" spans="2:21" s="56" customFormat="1" ht="14.25" x14ac:dyDescent="0.2">
      <c r="B25" s="194"/>
      <c r="C25" s="194"/>
      <c r="D25" s="206"/>
      <c r="E25" s="191"/>
      <c r="F25" s="224"/>
      <c r="G25" s="120"/>
      <c r="H25" s="45" t="s">
        <v>191</v>
      </c>
      <c r="I25" s="46">
        <f>VLOOKUP(H25,Criterios!$B$3:$C$6,2,FALSE)</f>
        <v>0</v>
      </c>
      <c r="J25" s="45" t="s">
        <v>191</v>
      </c>
      <c r="K25" s="46">
        <f>VLOOKUP(J25,Criterios!$B$7:$C$9,2,FALSE)</f>
        <v>0</v>
      </c>
      <c r="L25" s="45"/>
      <c r="M25" s="45"/>
      <c r="N25" s="45"/>
      <c r="O25" s="45"/>
      <c r="P25" s="45"/>
      <c r="Q25" s="44">
        <f t="shared" si="0"/>
        <v>0</v>
      </c>
      <c r="R25" s="44">
        <f>IF(Q25&gt;1%,(R24-(R24*Q25)),Q25)</f>
        <v>0</v>
      </c>
      <c r="S25" s="215"/>
      <c r="T25" s="201"/>
      <c r="U25" s="198"/>
    </row>
    <row r="26" spans="2:21" s="56" customFormat="1" ht="127.5" x14ac:dyDescent="0.2">
      <c r="B26" s="192" t="s">
        <v>246</v>
      </c>
      <c r="C26" s="192" t="s">
        <v>248</v>
      </c>
      <c r="D26" s="204" t="s">
        <v>67</v>
      </c>
      <c r="E26" s="189">
        <f>VLOOKUP(D26,Criterios!$A$20:$B$24,2,FALSE)</f>
        <v>0.6</v>
      </c>
      <c r="F26" s="223" t="s">
        <v>296</v>
      </c>
      <c r="G26" s="117" t="s">
        <v>249</v>
      </c>
      <c r="H26" s="59" t="s">
        <v>196</v>
      </c>
      <c r="I26" s="60">
        <f>VLOOKUP(H26,Criterios!$B$3:$C$6,2,FALSE)</f>
        <v>0.25</v>
      </c>
      <c r="J26" s="59" t="s">
        <v>101</v>
      </c>
      <c r="K26" s="60">
        <f>VLOOKUP(J26,Criterios!$B$7:$C$9,2,FALSE)</f>
        <v>0.15</v>
      </c>
      <c r="L26" s="59" t="s">
        <v>189</v>
      </c>
      <c r="M26" s="59" t="s">
        <v>188</v>
      </c>
      <c r="N26" s="59" t="s">
        <v>183</v>
      </c>
      <c r="O26" s="59" t="s">
        <v>185</v>
      </c>
      <c r="P26" s="59" t="s">
        <v>180</v>
      </c>
      <c r="Q26" s="58">
        <f t="shared" si="0"/>
        <v>0.4</v>
      </c>
      <c r="R26" s="58">
        <f>(E26-(E26*Q26))</f>
        <v>0.36</v>
      </c>
      <c r="S26" s="212">
        <f>IF(R27&gt;1%,R27,R26)</f>
        <v>0.36</v>
      </c>
      <c r="T26" s="199">
        <f>IF(S30&gt;1%,S30,(IF(S28&gt;1%,S28,S26)))</f>
        <v>0.12959999999999999</v>
      </c>
      <c r="U26" s="196" t="str">
        <f>IF(T26&lt;=20%,Criterios!$A$20,IF(T26&lt;=40%,Criterios!$A$21,IF(T26&lt;=60%,Criterios!$A$22,IF(T26&lt;=80,Criterios!$A$23,Criterios!$A$24))))</f>
        <v>Muy baja</v>
      </c>
    </row>
    <row r="27" spans="2:21" s="56" customFormat="1" ht="14.25" x14ac:dyDescent="0.2">
      <c r="B27" s="193"/>
      <c r="C27" s="193"/>
      <c r="D27" s="205"/>
      <c r="E27" s="190"/>
      <c r="F27" s="222"/>
      <c r="G27" s="118"/>
      <c r="H27" s="53" t="s">
        <v>191</v>
      </c>
      <c r="I27" s="54">
        <f>VLOOKUP(H27,Criterios!$B$3:$C$6,2,FALSE)</f>
        <v>0</v>
      </c>
      <c r="J27" s="53" t="s">
        <v>191</v>
      </c>
      <c r="K27" s="54">
        <f>VLOOKUP(J27,Criterios!$B$7:$C$9,2,FALSE)</f>
        <v>0</v>
      </c>
      <c r="L27" s="53"/>
      <c r="M27" s="53"/>
      <c r="N27" s="53"/>
      <c r="O27" s="53"/>
      <c r="P27" s="53"/>
      <c r="Q27" s="52">
        <f t="shared" si="0"/>
        <v>0</v>
      </c>
      <c r="R27" s="52">
        <f>(R26-(R26*Q27))</f>
        <v>0.36</v>
      </c>
      <c r="S27" s="207"/>
      <c r="T27" s="200"/>
      <c r="U27" s="197"/>
    </row>
    <row r="28" spans="2:21" s="56" customFormat="1" ht="153" x14ac:dyDescent="0.2">
      <c r="B28" s="193"/>
      <c r="C28" s="193"/>
      <c r="D28" s="205"/>
      <c r="E28" s="190"/>
      <c r="F28" s="222" t="s">
        <v>294</v>
      </c>
      <c r="G28" s="118" t="s">
        <v>251</v>
      </c>
      <c r="H28" s="53" t="s">
        <v>196</v>
      </c>
      <c r="I28" s="54">
        <f>VLOOKUP(H28,Criterios!$B$3:$C$6,2,FALSE)</f>
        <v>0.25</v>
      </c>
      <c r="J28" s="53" t="s">
        <v>101</v>
      </c>
      <c r="K28" s="54">
        <f>VLOOKUP(J28,Criterios!$B$7:$C$9,2,FALSE)</f>
        <v>0.15</v>
      </c>
      <c r="L28" s="53" t="s">
        <v>189</v>
      </c>
      <c r="M28" s="53" t="s">
        <v>188</v>
      </c>
      <c r="N28" s="53" t="s">
        <v>183</v>
      </c>
      <c r="O28" s="53" t="s">
        <v>185</v>
      </c>
      <c r="P28" s="53" t="s">
        <v>180</v>
      </c>
      <c r="Q28" s="52">
        <f t="shared" si="0"/>
        <v>0.4</v>
      </c>
      <c r="R28" s="52">
        <f>IF(Q28&gt;1%,(R27-(R27*Q28)),Q28)</f>
        <v>0.216</v>
      </c>
      <c r="S28" s="207">
        <f>IF(R29&gt;1%,R29,R28)</f>
        <v>0.12959999999999999</v>
      </c>
      <c r="T28" s="200"/>
      <c r="U28" s="197"/>
    </row>
    <row r="29" spans="2:21" s="56" customFormat="1" ht="127.5" x14ac:dyDescent="0.2">
      <c r="B29" s="193"/>
      <c r="C29" s="193"/>
      <c r="D29" s="205"/>
      <c r="E29" s="190"/>
      <c r="F29" s="222"/>
      <c r="G29" s="118" t="s">
        <v>297</v>
      </c>
      <c r="H29" s="53" t="s">
        <v>196</v>
      </c>
      <c r="I29" s="54">
        <f>VLOOKUP(H29,Criterios!$B$3:$C$6,2,FALSE)</f>
        <v>0.25</v>
      </c>
      <c r="J29" s="53" t="s">
        <v>101</v>
      </c>
      <c r="K29" s="54">
        <f>VLOOKUP(J29,Criterios!$B$7:$C$9,2,FALSE)</f>
        <v>0.15</v>
      </c>
      <c r="L29" s="53" t="s">
        <v>189</v>
      </c>
      <c r="M29" s="53" t="s">
        <v>188</v>
      </c>
      <c r="N29" s="53" t="s">
        <v>183</v>
      </c>
      <c r="O29" s="53" t="s">
        <v>185</v>
      </c>
      <c r="P29" s="53" t="s">
        <v>180</v>
      </c>
      <c r="Q29" s="52">
        <f t="shared" si="0"/>
        <v>0.4</v>
      </c>
      <c r="R29" s="52">
        <f>(R28-(R28*Q29))</f>
        <v>0.12959999999999999</v>
      </c>
      <c r="S29" s="207"/>
      <c r="T29" s="200"/>
      <c r="U29" s="197"/>
    </row>
    <row r="30" spans="2:21" s="56" customFormat="1" ht="14.25" x14ac:dyDescent="0.2">
      <c r="B30" s="193"/>
      <c r="C30" s="193"/>
      <c r="D30" s="205"/>
      <c r="E30" s="190"/>
      <c r="F30" s="211"/>
      <c r="G30" s="119"/>
      <c r="H30" s="49" t="s">
        <v>191</v>
      </c>
      <c r="I30" s="50">
        <f>VLOOKUP(H30,Criterios!$B$3:$C$6,2,FALSE)</f>
        <v>0</v>
      </c>
      <c r="J30" s="49" t="s">
        <v>191</v>
      </c>
      <c r="K30" s="50">
        <f>VLOOKUP(J30,Criterios!$B$7:$C$9,2,FALSE)</f>
        <v>0</v>
      </c>
      <c r="L30" s="49"/>
      <c r="M30" s="49"/>
      <c r="N30" s="49"/>
      <c r="O30" s="49"/>
      <c r="P30" s="49"/>
      <c r="Q30" s="48">
        <f t="shared" si="0"/>
        <v>0</v>
      </c>
      <c r="R30" s="48">
        <f>IF(Q30&gt;1%,(R29-(R29*Q30)),Q30)</f>
        <v>0</v>
      </c>
      <c r="S30" s="214">
        <f>IF(R31&gt;1%,R31,R30)</f>
        <v>0</v>
      </c>
      <c r="T30" s="200"/>
      <c r="U30" s="197"/>
    </row>
    <row r="31" spans="2:21" s="56" customFormat="1" ht="14.25" x14ac:dyDescent="0.2">
      <c r="B31" s="194"/>
      <c r="C31" s="194"/>
      <c r="D31" s="206"/>
      <c r="E31" s="191"/>
      <c r="F31" s="224"/>
      <c r="G31" s="120"/>
      <c r="H31" s="45" t="s">
        <v>191</v>
      </c>
      <c r="I31" s="46">
        <f>VLOOKUP(H31,Criterios!$B$3:$C$6,2,FALSE)</f>
        <v>0</v>
      </c>
      <c r="J31" s="45" t="s">
        <v>191</v>
      </c>
      <c r="K31" s="46">
        <f>VLOOKUP(J31,Criterios!$B$7:$C$9,2,FALSE)</f>
        <v>0</v>
      </c>
      <c r="L31" s="45"/>
      <c r="M31" s="45"/>
      <c r="N31" s="45"/>
      <c r="O31" s="45"/>
      <c r="P31" s="45"/>
      <c r="Q31" s="44">
        <f t="shared" si="0"/>
        <v>0</v>
      </c>
      <c r="R31" s="44">
        <f>IF(Q31&gt;1%,(R30-(R30*Q31)),Q31)</f>
        <v>0</v>
      </c>
      <c r="S31" s="215"/>
      <c r="T31" s="201"/>
      <c r="U31" s="198"/>
    </row>
    <row r="32" spans="2:21" s="56" customFormat="1" ht="114.75" x14ac:dyDescent="0.2">
      <c r="B32" s="192" t="s">
        <v>259</v>
      </c>
      <c r="C32" s="192" t="s">
        <v>261</v>
      </c>
      <c r="D32" s="204" t="s">
        <v>66</v>
      </c>
      <c r="E32" s="189">
        <f>VLOOKUP(D32,Criterios!$A$20:$B$24,2,FALSE)</f>
        <v>0.8</v>
      </c>
      <c r="F32" s="223" t="s">
        <v>298</v>
      </c>
      <c r="G32" s="117" t="s">
        <v>262</v>
      </c>
      <c r="H32" s="59" t="s">
        <v>196</v>
      </c>
      <c r="I32" s="60">
        <f>VLOOKUP(H32,Criterios!$B$3:$C$6,2,FALSE)</f>
        <v>0.25</v>
      </c>
      <c r="J32" s="59" t="s">
        <v>101</v>
      </c>
      <c r="K32" s="60">
        <f>VLOOKUP(J32,Criterios!$B$7:$C$9,2,FALSE)</f>
        <v>0.15</v>
      </c>
      <c r="L32" s="59" t="s">
        <v>189</v>
      </c>
      <c r="M32" s="59" t="s">
        <v>188</v>
      </c>
      <c r="N32" s="59" t="s">
        <v>183</v>
      </c>
      <c r="O32" s="59" t="s">
        <v>185</v>
      </c>
      <c r="P32" s="59" t="s">
        <v>180</v>
      </c>
      <c r="Q32" s="58">
        <f t="shared" si="0"/>
        <v>0.4</v>
      </c>
      <c r="R32" s="58">
        <f>(E32-(E32*Q32))</f>
        <v>0.48</v>
      </c>
      <c r="S32" s="212">
        <f>IF(R33&gt;1%,R33,R32)</f>
        <v>0.48</v>
      </c>
      <c r="T32" s="199">
        <f>IF(S36&gt;1%,S36,(IF(S34&gt;1%,S34,S32)))</f>
        <v>0.28799999999999998</v>
      </c>
      <c r="U32" s="196" t="str">
        <f>IF(T32&lt;=20%,Criterios!$A$20,IF(T32&lt;=40%,Criterios!$A$21,IF(T32&lt;=60%,Criterios!$A$22,IF(T32&lt;=80,Criterios!$A$23,Criterios!$A$24))))</f>
        <v>Baja</v>
      </c>
    </row>
    <row r="33" spans="2:21" s="56" customFormat="1" ht="14.25" x14ac:dyDescent="0.2">
      <c r="B33" s="193"/>
      <c r="C33" s="193"/>
      <c r="D33" s="205"/>
      <c r="E33" s="190"/>
      <c r="F33" s="222"/>
      <c r="G33" s="118"/>
      <c r="H33" s="53" t="s">
        <v>191</v>
      </c>
      <c r="I33" s="54">
        <f>VLOOKUP(H33,Criterios!$B$3:$C$6,2,FALSE)</f>
        <v>0</v>
      </c>
      <c r="J33" s="53" t="s">
        <v>191</v>
      </c>
      <c r="K33" s="54">
        <f>VLOOKUP(J33,Criterios!$B$7:$C$9,2,FALSE)</f>
        <v>0</v>
      </c>
      <c r="L33" s="53"/>
      <c r="M33" s="53"/>
      <c r="N33" s="53"/>
      <c r="O33" s="53"/>
      <c r="P33" s="53"/>
      <c r="Q33" s="52">
        <f t="shared" si="0"/>
        <v>0</v>
      </c>
      <c r="R33" s="52">
        <f>(R32-(R32*Q33))</f>
        <v>0.48</v>
      </c>
      <c r="S33" s="207"/>
      <c r="T33" s="200"/>
      <c r="U33" s="197"/>
    </row>
    <row r="34" spans="2:21" s="56" customFormat="1" ht="140.25" x14ac:dyDescent="0.2">
      <c r="B34" s="193"/>
      <c r="C34" s="193"/>
      <c r="D34" s="205"/>
      <c r="E34" s="190"/>
      <c r="F34" s="222" t="s">
        <v>294</v>
      </c>
      <c r="G34" s="118" t="s">
        <v>265</v>
      </c>
      <c r="H34" s="53" t="s">
        <v>196</v>
      </c>
      <c r="I34" s="54">
        <f>VLOOKUP(H34,Criterios!$B$3:$C$6,2,FALSE)</f>
        <v>0.25</v>
      </c>
      <c r="J34" s="53" t="s">
        <v>101</v>
      </c>
      <c r="K34" s="54">
        <f>VLOOKUP(J34,Criterios!$B$7:$C$9,2,FALSE)</f>
        <v>0.15</v>
      </c>
      <c r="L34" s="53" t="s">
        <v>189</v>
      </c>
      <c r="M34" s="53" t="s">
        <v>188</v>
      </c>
      <c r="N34" s="53" t="s">
        <v>183</v>
      </c>
      <c r="O34" s="53" t="s">
        <v>185</v>
      </c>
      <c r="P34" s="53" t="s">
        <v>180</v>
      </c>
      <c r="Q34" s="52">
        <f t="shared" si="0"/>
        <v>0.4</v>
      </c>
      <c r="R34" s="52">
        <f>IF(Q34&gt;1%,(R33-(R33*Q34)),Q34)</f>
        <v>0.28799999999999998</v>
      </c>
      <c r="S34" s="207">
        <f>IF(R35&gt;1%,R35,R34)</f>
        <v>0.28799999999999998</v>
      </c>
      <c r="T34" s="200"/>
      <c r="U34" s="197"/>
    </row>
    <row r="35" spans="2:21" s="56" customFormat="1" ht="14.25" x14ac:dyDescent="0.2">
      <c r="B35" s="193"/>
      <c r="C35" s="193"/>
      <c r="D35" s="205"/>
      <c r="E35" s="190"/>
      <c r="F35" s="222"/>
      <c r="G35" s="118"/>
      <c r="H35" s="53" t="s">
        <v>191</v>
      </c>
      <c r="I35" s="54">
        <f>VLOOKUP(H35,Criterios!$B$3:$C$6,2,FALSE)</f>
        <v>0</v>
      </c>
      <c r="J35" s="53" t="s">
        <v>191</v>
      </c>
      <c r="K35" s="54">
        <f>VLOOKUP(J35,Criterios!$B$7:$C$9,2,FALSE)</f>
        <v>0</v>
      </c>
      <c r="L35" s="53"/>
      <c r="M35" s="53"/>
      <c r="N35" s="53"/>
      <c r="O35" s="53"/>
      <c r="P35" s="53"/>
      <c r="Q35" s="52">
        <f t="shared" si="0"/>
        <v>0</v>
      </c>
      <c r="R35" s="52">
        <f>(R34-(R34*Q35))</f>
        <v>0.28799999999999998</v>
      </c>
      <c r="S35" s="207"/>
      <c r="T35" s="200"/>
      <c r="U35" s="197"/>
    </row>
    <row r="36" spans="2:21" s="56" customFormat="1" ht="14.25" x14ac:dyDescent="0.2">
      <c r="B36" s="193"/>
      <c r="C36" s="193"/>
      <c r="D36" s="205"/>
      <c r="E36" s="190"/>
      <c r="F36" s="211"/>
      <c r="G36" s="119"/>
      <c r="H36" s="49" t="s">
        <v>191</v>
      </c>
      <c r="I36" s="50">
        <f>VLOOKUP(H36,Criterios!$B$3:$C$6,2,FALSE)</f>
        <v>0</v>
      </c>
      <c r="J36" s="49" t="s">
        <v>191</v>
      </c>
      <c r="K36" s="50">
        <f>VLOOKUP(J36,Criterios!$B$7:$C$9,2,FALSE)</f>
        <v>0</v>
      </c>
      <c r="L36" s="49"/>
      <c r="M36" s="49"/>
      <c r="N36" s="49"/>
      <c r="O36" s="49"/>
      <c r="P36" s="49"/>
      <c r="Q36" s="48">
        <f t="shared" si="0"/>
        <v>0</v>
      </c>
      <c r="R36" s="48">
        <f>IF(Q36&gt;1%,(R35-(R35*Q36)),Q36)</f>
        <v>0</v>
      </c>
      <c r="S36" s="214">
        <f>IF(R37&gt;1%,R37,R36)</f>
        <v>0</v>
      </c>
      <c r="T36" s="200"/>
      <c r="U36" s="197"/>
    </row>
    <row r="37" spans="2:21" s="56" customFormat="1" ht="14.25" x14ac:dyDescent="0.2">
      <c r="B37" s="194"/>
      <c r="C37" s="194"/>
      <c r="D37" s="206"/>
      <c r="E37" s="191"/>
      <c r="F37" s="224"/>
      <c r="G37" s="120"/>
      <c r="H37" s="45" t="s">
        <v>191</v>
      </c>
      <c r="I37" s="46">
        <f>VLOOKUP(H37,Criterios!$B$3:$C$6,2,FALSE)</f>
        <v>0</v>
      </c>
      <c r="J37" s="45" t="s">
        <v>191</v>
      </c>
      <c r="K37" s="46">
        <f>VLOOKUP(J37,Criterios!$B$7:$C$9,2,FALSE)</f>
        <v>0</v>
      </c>
      <c r="L37" s="45"/>
      <c r="M37" s="45"/>
      <c r="N37" s="45"/>
      <c r="O37" s="45"/>
      <c r="P37" s="45"/>
      <c r="Q37" s="44">
        <f t="shared" si="0"/>
        <v>0</v>
      </c>
      <c r="R37" s="44">
        <f>IF(Q37&gt;1%,(R36-(R36*Q37)),Q37)</f>
        <v>0</v>
      </c>
      <c r="S37" s="215"/>
      <c r="T37" s="201"/>
      <c r="U37" s="198"/>
    </row>
    <row r="38" spans="2:21" s="56" customFormat="1" ht="178.5" x14ac:dyDescent="0.2">
      <c r="B38" s="192" t="s">
        <v>269</v>
      </c>
      <c r="C38" s="192" t="s">
        <v>271</v>
      </c>
      <c r="D38" s="204" t="s">
        <v>66</v>
      </c>
      <c r="E38" s="189">
        <f>VLOOKUP(D38,Criterios!$A$20:$B$24,2,FALSE)</f>
        <v>0.8</v>
      </c>
      <c r="F38" s="210" t="s">
        <v>299</v>
      </c>
      <c r="G38" s="117" t="s">
        <v>311</v>
      </c>
      <c r="H38" s="59" t="s">
        <v>196</v>
      </c>
      <c r="I38" s="60">
        <f>VLOOKUP(H38,Criterios!$B$3:$C$6,2,FALSE)</f>
        <v>0.25</v>
      </c>
      <c r="J38" s="59" t="s">
        <v>101</v>
      </c>
      <c r="K38" s="60">
        <f>VLOOKUP(J38,Criterios!$B$7:$C$9,2,FALSE)</f>
        <v>0.15</v>
      </c>
      <c r="L38" s="59" t="s">
        <v>189</v>
      </c>
      <c r="M38" s="59" t="s">
        <v>188</v>
      </c>
      <c r="N38" s="59" t="s">
        <v>183</v>
      </c>
      <c r="O38" s="59" t="s">
        <v>185</v>
      </c>
      <c r="P38" s="59" t="s">
        <v>180</v>
      </c>
      <c r="Q38" s="58">
        <f t="shared" si="0"/>
        <v>0.4</v>
      </c>
      <c r="R38" s="58">
        <f>(E38-(E38*Q38))</f>
        <v>0.48</v>
      </c>
      <c r="S38" s="212">
        <f>IF(R39&gt;1%,R39,R38)</f>
        <v>0.28799999999999998</v>
      </c>
      <c r="T38" s="199">
        <f>IF(S42&gt;1%,S42,(IF(S40&gt;1%,S40,S38)))</f>
        <v>0.28799999999999998</v>
      </c>
      <c r="U38" s="196" t="str">
        <f>IF(T38&lt;=20%,Criterios!$A$20,IF(T38&lt;=40%,Criterios!$A$21,IF(T38&lt;=60%,Criterios!$A$22,IF(T38&lt;=80,Criterios!$A$23,Criterios!$A$24))))</f>
        <v>Baja</v>
      </c>
    </row>
    <row r="39" spans="2:21" s="56" customFormat="1" ht="114.75" x14ac:dyDescent="0.2">
      <c r="B39" s="193"/>
      <c r="C39" s="193"/>
      <c r="D39" s="205"/>
      <c r="E39" s="190"/>
      <c r="F39" s="211"/>
      <c r="G39" s="118" t="s">
        <v>274</v>
      </c>
      <c r="H39" s="53" t="s">
        <v>196</v>
      </c>
      <c r="I39" s="54">
        <f>VLOOKUP(H39,Criterios!$B$3:$C$6,2,FALSE)</f>
        <v>0.25</v>
      </c>
      <c r="J39" s="53" t="s">
        <v>101</v>
      </c>
      <c r="K39" s="54">
        <f>VLOOKUP(J39,Criterios!$B$7:$C$9,2,FALSE)</f>
        <v>0.15</v>
      </c>
      <c r="L39" s="53" t="s">
        <v>189</v>
      </c>
      <c r="M39" s="53" t="s">
        <v>188</v>
      </c>
      <c r="N39" s="53" t="s">
        <v>183</v>
      </c>
      <c r="O39" s="53" t="s">
        <v>185</v>
      </c>
      <c r="P39" s="53" t="s">
        <v>180</v>
      </c>
      <c r="Q39" s="52">
        <f t="shared" si="0"/>
        <v>0.4</v>
      </c>
      <c r="R39" s="52">
        <f>(R38-(R38*Q39))</f>
        <v>0.28799999999999998</v>
      </c>
      <c r="S39" s="207"/>
      <c r="T39" s="200"/>
      <c r="U39" s="197"/>
    </row>
    <row r="40" spans="2:21" s="56" customFormat="1" ht="14.25" x14ac:dyDescent="0.2">
      <c r="B40" s="193"/>
      <c r="C40" s="193"/>
      <c r="D40" s="205"/>
      <c r="E40" s="190"/>
      <c r="F40" s="121"/>
      <c r="G40" s="118"/>
      <c r="H40" s="53" t="s">
        <v>191</v>
      </c>
      <c r="I40" s="54">
        <f>VLOOKUP(H40,Criterios!$B$3:$C$6,2,FALSE)</f>
        <v>0</v>
      </c>
      <c r="J40" s="53" t="s">
        <v>191</v>
      </c>
      <c r="K40" s="54">
        <f>VLOOKUP(J40,Criterios!$B$7:$C$9,2,FALSE)</f>
        <v>0</v>
      </c>
      <c r="L40" s="53"/>
      <c r="M40" s="53"/>
      <c r="N40" s="53"/>
      <c r="O40" s="53"/>
      <c r="P40" s="53"/>
      <c r="Q40" s="52">
        <f t="shared" si="0"/>
        <v>0</v>
      </c>
      <c r="R40" s="52">
        <f>IF(Q40&gt;1%,(R39-(R39*Q40)),Q40)</f>
        <v>0</v>
      </c>
      <c r="S40" s="207">
        <f>IF(R41&gt;1%,R41,R40)</f>
        <v>0</v>
      </c>
      <c r="T40" s="200"/>
      <c r="U40" s="197"/>
    </row>
    <row r="41" spans="2:21" s="56" customFormat="1" ht="14.25" x14ac:dyDescent="0.2">
      <c r="B41" s="193"/>
      <c r="C41" s="193"/>
      <c r="D41" s="205"/>
      <c r="E41" s="190"/>
      <c r="F41" s="121"/>
      <c r="G41" s="118"/>
      <c r="H41" s="53" t="s">
        <v>191</v>
      </c>
      <c r="I41" s="54">
        <f>VLOOKUP(H41,Criterios!$B$3:$C$6,2,FALSE)</f>
        <v>0</v>
      </c>
      <c r="J41" s="53" t="s">
        <v>191</v>
      </c>
      <c r="K41" s="54">
        <f>VLOOKUP(J41,Criterios!$B$7:$C$9,2,FALSE)</f>
        <v>0</v>
      </c>
      <c r="L41" s="53"/>
      <c r="M41" s="53"/>
      <c r="N41" s="53"/>
      <c r="O41" s="53"/>
      <c r="P41" s="53"/>
      <c r="Q41" s="52">
        <f t="shared" si="0"/>
        <v>0</v>
      </c>
      <c r="R41" s="52">
        <f>(R40-(R40*Q41))</f>
        <v>0</v>
      </c>
      <c r="S41" s="207"/>
      <c r="T41" s="200"/>
      <c r="U41" s="197"/>
    </row>
    <row r="42" spans="2:21" s="56" customFormat="1" ht="14.25" x14ac:dyDescent="0.2">
      <c r="B42" s="193"/>
      <c r="C42" s="193"/>
      <c r="D42" s="205"/>
      <c r="E42" s="190"/>
      <c r="F42" s="122"/>
      <c r="G42" s="119"/>
      <c r="H42" s="49" t="s">
        <v>191</v>
      </c>
      <c r="I42" s="50">
        <f>VLOOKUP(H42,Criterios!$B$3:$C$6,2,FALSE)</f>
        <v>0</v>
      </c>
      <c r="J42" s="49" t="s">
        <v>191</v>
      </c>
      <c r="K42" s="50">
        <f>VLOOKUP(J42,Criterios!$B$7:$C$9,2,FALSE)</f>
        <v>0</v>
      </c>
      <c r="L42" s="49"/>
      <c r="M42" s="49"/>
      <c r="N42" s="49"/>
      <c r="O42" s="49"/>
      <c r="P42" s="49"/>
      <c r="Q42" s="48">
        <f t="shared" si="0"/>
        <v>0</v>
      </c>
      <c r="R42" s="48">
        <f>IF(Q42&gt;1%,(R41-(R41*Q42)),Q42)</f>
        <v>0</v>
      </c>
      <c r="S42" s="214">
        <f>IF(R43&gt;1%,R43,R42)</f>
        <v>0</v>
      </c>
      <c r="T42" s="200"/>
      <c r="U42" s="197"/>
    </row>
    <row r="43" spans="2:21" s="56" customFormat="1" ht="14.25" x14ac:dyDescent="0.2">
      <c r="B43" s="194"/>
      <c r="C43" s="194"/>
      <c r="D43" s="206"/>
      <c r="E43" s="191"/>
      <c r="F43" s="123"/>
      <c r="G43" s="120"/>
      <c r="H43" s="45" t="s">
        <v>191</v>
      </c>
      <c r="I43" s="46">
        <f>VLOOKUP(H43,Criterios!$B$3:$C$6,2,FALSE)</f>
        <v>0</v>
      </c>
      <c r="J43" s="45" t="s">
        <v>191</v>
      </c>
      <c r="K43" s="46">
        <f>VLOOKUP(J43,Criterios!$B$7:$C$9,2,FALSE)</f>
        <v>0</v>
      </c>
      <c r="L43" s="45"/>
      <c r="M43" s="45"/>
      <c r="N43" s="45"/>
      <c r="O43" s="45"/>
      <c r="P43" s="45"/>
      <c r="Q43" s="44">
        <f t="shared" si="0"/>
        <v>0</v>
      </c>
      <c r="R43" s="44">
        <f>IF(Q43&gt;1%,(R42-(R42*Q43)),Q43)</f>
        <v>0</v>
      </c>
      <c r="S43" s="215"/>
      <c r="T43" s="201"/>
      <c r="U43" s="198"/>
    </row>
    <row r="44" spans="2:21" s="56" customFormat="1" ht="153" x14ac:dyDescent="0.2">
      <c r="B44" s="246" t="s">
        <v>278</v>
      </c>
      <c r="C44" s="249" t="s">
        <v>279</v>
      </c>
      <c r="D44" s="204" t="s">
        <v>68</v>
      </c>
      <c r="E44" s="189">
        <f>VLOOKUP(D44,Criterios!$A$20:$B$24,2,FALSE)</f>
        <v>0.4</v>
      </c>
      <c r="F44" s="210" t="s">
        <v>300</v>
      </c>
      <c r="G44" s="124" t="s">
        <v>312</v>
      </c>
      <c r="H44" s="59" t="s">
        <v>196</v>
      </c>
      <c r="I44" s="60">
        <f>VLOOKUP(H44,Criterios!$B$3:$C$6,2,FALSE)</f>
        <v>0.25</v>
      </c>
      <c r="J44" s="59" t="s">
        <v>101</v>
      </c>
      <c r="K44" s="60">
        <f>VLOOKUP(J44,Criterios!$B$7:$C$9,2,FALSE)</f>
        <v>0.15</v>
      </c>
      <c r="L44" s="59" t="s">
        <v>189</v>
      </c>
      <c r="M44" s="59" t="s">
        <v>188</v>
      </c>
      <c r="N44" s="59" t="s">
        <v>183</v>
      </c>
      <c r="O44" s="59" t="s">
        <v>185</v>
      </c>
      <c r="P44" s="59" t="s">
        <v>180</v>
      </c>
      <c r="Q44" s="58">
        <f t="shared" ref="Q44:Q49" si="1">+I44+K44</f>
        <v>0.4</v>
      </c>
      <c r="R44" s="58">
        <f>(E44-(E44*Q44))</f>
        <v>0.24</v>
      </c>
      <c r="S44" s="212">
        <f>IF(R45&gt;1%,R45,R44)</f>
        <v>0.24</v>
      </c>
      <c r="T44" s="199">
        <f>IF(S48&gt;1%,S48,(IF(S46&gt;1%,S46,S44)))</f>
        <v>0.14399999999999999</v>
      </c>
      <c r="U44" s="196" t="str">
        <f>IF(T44&lt;=20%,Criterios!$A$20,IF(T44&lt;=40%,Criterios!$A$21,IF(T44&lt;=60%,Criterios!$A$22,IF(T44&lt;=80,Criterios!$A$23,Criterios!$A$24))))</f>
        <v>Muy baja</v>
      </c>
    </row>
    <row r="45" spans="2:21" s="56" customFormat="1" ht="14.25" x14ac:dyDescent="0.2">
      <c r="B45" s="247"/>
      <c r="C45" s="250"/>
      <c r="D45" s="205"/>
      <c r="E45" s="190"/>
      <c r="F45" s="211"/>
      <c r="G45" s="125"/>
      <c r="H45" s="53" t="s">
        <v>191</v>
      </c>
      <c r="I45" s="54">
        <f>VLOOKUP(H45,Criterios!$B$3:$C$6,2,FALSE)</f>
        <v>0</v>
      </c>
      <c r="J45" s="53" t="s">
        <v>191</v>
      </c>
      <c r="K45" s="54">
        <f>VLOOKUP(J45,Criterios!$B$7:$C$9,2,FALSE)</f>
        <v>0</v>
      </c>
      <c r="L45" s="53"/>
      <c r="M45" s="53"/>
      <c r="N45" s="53"/>
      <c r="O45" s="53"/>
      <c r="P45" s="53"/>
      <c r="Q45" s="52">
        <f t="shared" si="1"/>
        <v>0</v>
      </c>
      <c r="R45" s="52">
        <f>(R44-(R44*Q45))</f>
        <v>0.24</v>
      </c>
      <c r="S45" s="207"/>
      <c r="T45" s="200"/>
      <c r="U45" s="197"/>
    </row>
    <row r="46" spans="2:21" s="56" customFormat="1" ht="127.5" x14ac:dyDescent="0.2">
      <c r="B46" s="247"/>
      <c r="C46" s="250"/>
      <c r="D46" s="205"/>
      <c r="E46" s="190"/>
      <c r="F46" s="213" t="s">
        <v>301</v>
      </c>
      <c r="G46" s="126" t="s">
        <v>283</v>
      </c>
      <c r="H46" s="53" t="s">
        <v>196</v>
      </c>
      <c r="I46" s="54">
        <f>VLOOKUP(H46,Criterios!$B$3:$C$6,2,FALSE)</f>
        <v>0.25</v>
      </c>
      <c r="J46" s="53" t="s">
        <v>101</v>
      </c>
      <c r="K46" s="54">
        <f>VLOOKUP(J46,Criterios!$B$7:$C$9,2,FALSE)</f>
        <v>0.15</v>
      </c>
      <c r="L46" s="53" t="s">
        <v>189</v>
      </c>
      <c r="M46" s="53" t="s">
        <v>188</v>
      </c>
      <c r="N46" s="53" t="s">
        <v>183</v>
      </c>
      <c r="O46" s="53" t="s">
        <v>185</v>
      </c>
      <c r="P46" s="53" t="s">
        <v>180</v>
      </c>
      <c r="Q46" s="52">
        <f t="shared" si="1"/>
        <v>0.4</v>
      </c>
      <c r="R46" s="52">
        <f>IF(Q46&gt;1%,(R45-(R45*Q46)),Q46)</f>
        <v>0.14399999999999999</v>
      </c>
      <c r="S46" s="207">
        <f>IF(R47&gt;1%,R47,R46)</f>
        <v>0.14399999999999999</v>
      </c>
      <c r="T46" s="200"/>
      <c r="U46" s="197"/>
    </row>
    <row r="47" spans="2:21" s="56" customFormat="1" ht="14.25" x14ac:dyDescent="0.2">
      <c r="B47" s="247"/>
      <c r="C47" s="250"/>
      <c r="D47" s="205"/>
      <c r="E47" s="190"/>
      <c r="F47" s="211"/>
      <c r="G47" s="127"/>
      <c r="H47" s="53" t="s">
        <v>191</v>
      </c>
      <c r="I47" s="54">
        <f>VLOOKUP(H47,Criterios!$B$3:$C$6,2,FALSE)</f>
        <v>0</v>
      </c>
      <c r="J47" s="53" t="s">
        <v>191</v>
      </c>
      <c r="K47" s="54">
        <f>VLOOKUP(J47,Criterios!$B$7:$C$9,2,FALSE)</f>
        <v>0</v>
      </c>
      <c r="L47" s="53"/>
      <c r="M47" s="53"/>
      <c r="N47" s="53"/>
      <c r="O47" s="53"/>
      <c r="P47" s="53"/>
      <c r="Q47" s="52">
        <f t="shared" si="1"/>
        <v>0</v>
      </c>
      <c r="R47" s="52">
        <f>(R46-(R46*Q47))</f>
        <v>0.14399999999999999</v>
      </c>
      <c r="S47" s="207"/>
      <c r="T47" s="200"/>
      <c r="U47" s="197"/>
    </row>
    <row r="48" spans="2:21" s="56" customFormat="1" ht="14.25" x14ac:dyDescent="0.2">
      <c r="B48" s="247"/>
      <c r="C48" s="250"/>
      <c r="D48" s="205"/>
      <c r="E48" s="190"/>
      <c r="F48" s="122"/>
      <c r="G48" s="128"/>
      <c r="H48" s="49" t="s">
        <v>191</v>
      </c>
      <c r="I48" s="50">
        <f>VLOOKUP(H48,Criterios!$B$3:$C$6,2,FALSE)</f>
        <v>0</v>
      </c>
      <c r="J48" s="49" t="s">
        <v>191</v>
      </c>
      <c r="K48" s="50">
        <f>VLOOKUP(J48,Criterios!$B$7:$C$9,2,FALSE)</f>
        <v>0</v>
      </c>
      <c r="L48" s="49"/>
      <c r="M48" s="49"/>
      <c r="N48" s="49"/>
      <c r="O48" s="49"/>
      <c r="P48" s="49"/>
      <c r="Q48" s="48">
        <f t="shared" si="1"/>
        <v>0</v>
      </c>
      <c r="R48" s="48">
        <f>IF(Q48&gt;1%,(R47-(R47*Q48)),Q48)</f>
        <v>0</v>
      </c>
      <c r="S48" s="214">
        <f>IF(R49&gt;1%,R49,R48)</f>
        <v>0</v>
      </c>
      <c r="T48" s="200"/>
      <c r="U48" s="197"/>
    </row>
    <row r="49" spans="1:23" s="56" customFormat="1" ht="14.25" x14ac:dyDescent="0.2">
      <c r="B49" s="248"/>
      <c r="C49" s="251"/>
      <c r="D49" s="206"/>
      <c r="E49" s="191"/>
      <c r="F49" s="129"/>
      <c r="G49" s="130"/>
      <c r="H49" s="45" t="s">
        <v>191</v>
      </c>
      <c r="I49" s="46">
        <f>VLOOKUP(H49,Criterios!$B$3:$C$6,2,FALSE)</f>
        <v>0</v>
      </c>
      <c r="J49" s="45" t="s">
        <v>191</v>
      </c>
      <c r="K49" s="46">
        <f>VLOOKUP(J49,Criterios!$B$7:$C$9,2,FALSE)</f>
        <v>0</v>
      </c>
      <c r="L49" s="45"/>
      <c r="M49" s="45"/>
      <c r="N49" s="45"/>
      <c r="O49" s="45"/>
      <c r="P49" s="45"/>
      <c r="Q49" s="44">
        <f t="shared" si="1"/>
        <v>0</v>
      </c>
      <c r="R49" s="44">
        <f>IF(Q49&gt;1%,(R48-(R48*Q49)),Q49)</f>
        <v>0</v>
      </c>
      <c r="S49" s="215"/>
      <c r="T49" s="201"/>
      <c r="U49" s="198"/>
    </row>
    <row r="50" spans="1:23" ht="15" x14ac:dyDescent="0.2">
      <c r="A50" s="42"/>
      <c r="B50" s="41"/>
      <c r="C50" s="41"/>
      <c r="D50" s="41"/>
      <c r="E50" s="41"/>
      <c r="F50" s="41"/>
      <c r="G50" s="41"/>
      <c r="J50" s="38"/>
      <c r="K50" s="38"/>
      <c r="L50" s="38"/>
      <c r="M50" s="38"/>
      <c r="N50" s="38"/>
      <c r="O50" s="38"/>
      <c r="P50" s="38"/>
      <c r="Q50" s="38"/>
      <c r="R50" s="38"/>
      <c r="S50" s="38"/>
      <c r="T50" s="38"/>
      <c r="U50" s="38"/>
    </row>
    <row r="51" spans="1:23" ht="4.5" customHeight="1" x14ac:dyDescent="0.2">
      <c r="A51" s="42"/>
      <c r="B51" s="69"/>
      <c r="C51" s="69"/>
      <c r="D51" s="38"/>
      <c r="E51" s="38"/>
      <c r="F51" s="38"/>
      <c r="G51" s="41"/>
      <c r="H51" s="69"/>
      <c r="I51" s="69"/>
      <c r="J51" s="69"/>
      <c r="K51" s="69"/>
      <c r="L51" s="69"/>
      <c r="M51" s="38"/>
      <c r="N51" s="38"/>
      <c r="O51" s="38"/>
      <c r="P51" s="38"/>
      <c r="Q51" s="38"/>
      <c r="R51" s="38"/>
      <c r="S51" s="38"/>
      <c r="T51" s="38"/>
      <c r="U51" s="38"/>
    </row>
    <row r="52" spans="1:23" ht="6.75" customHeight="1" x14ac:dyDescent="0.2">
      <c r="A52" s="42"/>
      <c r="B52" s="41"/>
      <c r="C52" s="41"/>
      <c r="D52" s="41"/>
      <c r="E52" s="41"/>
      <c r="F52" s="41"/>
      <c r="G52" s="41"/>
      <c r="J52" s="38"/>
      <c r="K52" s="38"/>
      <c r="L52" s="38"/>
      <c r="M52" s="38"/>
      <c r="N52" s="38"/>
      <c r="O52" s="38"/>
      <c r="P52" s="38"/>
      <c r="Q52" s="38"/>
      <c r="R52" s="38"/>
      <c r="S52" s="38"/>
      <c r="T52" s="38"/>
      <c r="U52" s="38"/>
    </row>
    <row r="53" spans="1:23" ht="16.5" customHeight="1" x14ac:dyDescent="0.2">
      <c r="A53" s="42"/>
      <c r="B53" s="195" t="s">
        <v>175</v>
      </c>
      <c r="C53" s="195"/>
      <c r="D53" s="195"/>
      <c r="E53" s="195"/>
      <c r="F53" s="195"/>
      <c r="G53" s="195"/>
      <c r="H53" s="195"/>
      <c r="I53" s="195"/>
      <c r="J53" s="195"/>
      <c r="K53" s="195"/>
      <c r="L53" s="195"/>
      <c r="M53" s="195"/>
      <c r="N53" s="195"/>
      <c r="O53" s="195"/>
      <c r="P53" s="195"/>
      <c r="Q53" s="195"/>
      <c r="R53" s="195"/>
      <c r="S53" s="195"/>
      <c r="T53" s="195"/>
      <c r="U53" s="195"/>
      <c r="V53" s="195"/>
      <c r="W53" s="195"/>
    </row>
    <row r="54" spans="1:23" ht="15" x14ac:dyDescent="0.2">
      <c r="A54" s="42"/>
      <c r="B54" s="68"/>
      <c r="C54" s="68"/>
      <c r="D54" s="67"/>
      <c r="E54" s="67"/>
      <c r="F54" s="67"/>
      <c r="H54" s="69"/>
      <c r="I54" s="69"/>
      <c r="J54" s="69"/>
      <c r="K54" s="69"/>
      <c r="L54" s="69"/>
    </row>
    <row r="55" spans="1:23" ht="15" customHeight="1" x14ac:dyDescent="0.2">
      <c r="A55" s="42"/>
      <c r="B55" s="185" t="s">
        <v>172</v>
      </c>
      <c r="C55" s="186"/>
      <c r="D55" s="187">
        <v>46122</v>
      </c>
      <c r="E55" s="188"/>
      <c r="F55" s="69" t="s">
        <v>171</v>
      </c>
      <c r="G55" s="243" t="s">
        <v>208</v>
      </c>
      <c r="H55" s="244"/>
      <c r="I55" s="236" t="s">
        <v>174</v>
      </c>
      <c r="J55" s="185"/>
      <c r="K55" s="185"/>
      <c r="L55" s="185"/>
      <c r="M55" s="186"/>
      <c r="N55" s="188" t="s">
        <v>313</v>
      </c>
      <c r="O55" s="188"/>
      <c r="P55" s="188"/>
      <c r="Q55" s="188"/>
      <c r="R55" s="188"/>
      <c r="T55" s="38"/>
      <c r="U55" s="38"/>
    </row>
    <row r="56" spans="1:23" ht="15" x14ac:dyDescent="0.2">
      <c r="A56" s="42"/>
      <c r="B56" s="68"/>
      <c r="C56" s="68"/>
      <c r="D56" s="67"/>
      <c r="E56" s="67"/>
      <c r="F56" s="67"/>
      <c r="H56" s="239"/>
      <c r="I56" s="239"/>
      <c r="J56" s="239"/>
      <c r="K56" s="239"/>
      <c r="L56" s="239"/>
    </row>
    <row r="57" spans="1:23" s="63" customFormat="1" ht="28.5" customHeight="1" x14ac:dyDescent="0.25">
      <c r="B57" s="184" t="s">
        <v>169</v>
      </c>
      <c r="C57" s="184" t="s">
        <v>168</v>
      </c>
      <c r="D57" s="184" t="s">
        <v>167</v>
      </c>
      <c r="E57" s="184"/>
      <c r="F57" s="233" t="s">
        <v>166</v>
      </c>
      <c r="G57" s="184" t="s">
        <v>165</v>
      </c>
      <c r="H57" s="240" t="s">
        <v>164</v>
      </c>
      <c r="I57" s="241"/>
      <c r="J57" s="241"/>
      <c r="K57" s="241"/>
      <c r="L57" s="241"/>
      <c r="M57" s="241"/>
      <c r="N57" s="241"/>
      <c r="O57" s="241"/>
      <c r="P57" s="242"/>
      <c r="Q57" s="245" t="s">
        <v>163</v>
      </c>
      <c r="R57" s="245"/>
      <c r="S57" s="245"/>
      <c r="T57" s="245"/>
      <c r="U57" s="237" t="s">
        <v>162</v>
      </c>
      <c r="V57" s="238" t="s">
        <v>161</v>
      </c>
      <c r="W57" s="70"/>
    </row>
    <row r="58" spans="1:23" s="63" customFormat="1" ht="21.75" customHeight="1" x14ac:dyDescent="0.25">
      <c r="B58" s="184"/>
      <c r="C58" s="184"/>
      <c r="D58" s="184"/>
      <c r="E58" s="184"/>
      <c r="F58" s="234"/>
      <c r="G58" s="184"/>
      <c r="H58" s="240" t="s">
        <v>159</v>
      </c>
      <c r="I58" s="241"/>
      <c r="J58" s="241"/>
      <c r="K58" s="242"/>
      <c r="L58" s="240" t="s">
        <v>158</v>
      </c>
      <c r="M58" s="241"/>
      <c r="N58" s="241"/>
      <c r="O58" s="241"/>
      <c r="P58" s="242"/>
      <c r="Q58" s="208" t="s">
        <v>157</v>
      </c>
      <c r="R58" s="208" t="s">
        <v>156</v>
      </c>
      <c r="S58" s="208" t="s">
        <v>155</v>
      </c>
      <c r="T58" s="216" t="s">
        <v>154</v>
      </c>
      <c r="U58" s="237" t="s">
        <v>153</v>
      </c>
      <c r="V58" s="238"/>
      <c r="W58" s="70"/>
    </row>
    <row r="59" spans="1:23" s="63" customFormat="1" ht="63.75" x14ac:dyDescent="0.25">
      <c r="B59" s="184"/>
      <c r="C59" s="184"/>
      <c r="D59" s="65" t="s">
        <v>152</v>
      </c>
      <c r="E59" s="65" t="s">
        <v>22</v>
      </c>
      <c r="F59" s="235"/>
      <c r="G59" s="184"/>
      <c r="H59" s="65" t="s">
        <v>151</v>
      </c>
      <c r="I59" s="65" t="s">
        <v>149</v>
      </c>
      <c r="J59" s="65" t="s">
        <v>150</v>
      </c>
      <c r="K59" s="65" t="s">
        <v>149</v>
      </c>
      <c r="L59" s="65" t="s">
        <v>148</v>
      </c>
      <c r="M59" s="66" t="s">
        <v>30</v>
      </c>
      <c r="N59" s="66" t="s">
        <v>147</v>
      </c>
      <c r="O59" s="66" t="s">
        <v>146</v>
      </c>
      <c r="P59" s="65" t="s">
        <v>145</v>
      </c>
      <c r="Q59" s="209"/>
      <c r="R59" s="209"/>
      <c r="S59" s="209"/>
      <c r="T59" s="217"/>
      <c r="U59" s="237"/>
      <c r="V59" s="238"/>
      <c r="W59" s="70"/>
    </row>
    <row r="60" spans="1:23" s="56" customFormat="1" ht="199.5" x14ac:dyDescent="0.2">
      <c r="B60" s="192" t="s">
        <v>212</v>
      </c>
      <c r="C60" s="192" t="s">
        <v>214</v>
      </c>
      <c r="D60" s="204" t="s">
        <v>66</v>
      </c>
      <c r="E60" s="189">
        <f>VLOOKUP(D60,Criterios!$A$20:$B$24,2,FALSE)</f>
        <v>0.8</v>
      </c>
      <c r="F60" s="223" t="s">
        <v>288</v>
      </c>
      <c r="G60" s="117" t="s">
        <v>289</v>
      </c>
      <c r="H60" s="59" t="s">
        <v>196</v>
      </c>
      <c r="I60" s="60">
        <f>VLOOKUP(H60,Criterios!$B$3:$C$6,2,FALSE)</f>
        <v>0.25</v>
      </c>
      <c r="J60" s="59" t="s">
        <v>101</v>
      </c>
      <c r="K60" s="60">
        <f>VLOOKUP(J60,Criterios!$B$7:$C$9,2,FALSE)</f>
        <v>0.15</v>
      </c>
      <c r="L60" s="59" t="s">
        <v>189</v>
      </c>
      <c r="M60" s="59" t="s">
        <v>188</v>
      </c>
      <c r="N60" s="59" t="s">
        <v>183</v>
      </c>
      <c r="O60" s="59" t="s">
        <v>185</v>
      </c>
      <c r="P60" s="59" t="s">
        <v>180</v>
      </c>
      <c r="Q60" s="58">
        <f t="shared" ref="Q60:Q95" si="2">+I60+K60</f>
        <v>0.4</v>
      </c>
      <c r="R60" s="58">
        <f>(E60-(E60*Q60))</f>
        <v>0.48</v>
      </c>
      <c r="S60" s="212">
        <f>IF(R61&gt;1%,R61,R60)</f>
        <v>0.28799999999999998</v>
      </c>
      <c r="T60" s="199">
        <f>IF(S64&gt;1%,S64,(IF(S62&gt;1%,S62,S60)))</f>
        <v>0.17279999999999998</v>
      </c>
      <c r="U60" s="196" t="str">
        <f>IF(T60&lt;=20%,Criterios!$A$20,IF(T60&lt;=40%,Criterios!$A$21,IF(T60&lt;=60%,Criterios!$A$22,IF(T60&lt;=80,Criterios!$A$23,Criterios!$A$24))))</f>
        <v>Muy baja</v>
      </c>
      <c r="V60" s="131" t="s">
        <v>302</v>
      </c>
    </row>
    <row r="61" spans="1:23" s="56" customFormat="1" ht="199.5" x14ac:dyDescent="0.2">
      <c r="B61" s="193"/>
      <c r="C61" s="193"/>
      <c r="D61" s="205"/>
      <c r="E61" s="190"/>
      <c r="F61" s="222"/>
      <c r="G61" s="118" t="s">
        <v>290</v>
      </c>
      <c r="H61" s="53" t="s">
        <v>196</v>
      </c>
      <c r="I61" s="54">
        <f>VLOOKUP(H61,Criterios!$B$3:$C$6,2,FALSE)</f>
        <v>0.25</v>
      </c>
      <c r="J61" s="53" t="s">
        <v>101</v>
      </c>
      <c r="K61" s="54">
        <f>VLOOKUP(J61,Criterios!$B$7:$C$9,2,FALSE)</f>
        <v>0.15</v>
      </c>
      <c r="L61" s="53" t="s">
        <v>189</v>
      </c>
      <c r="M61" s="53" t="s">
        <v>188</v>
      </c>
      <c r="N61" s="53" t="s">
        <v>183</v>
      </c>
      <c r="O61" s="53" t="s">
        <v>185</v>
      </c>
      <c r="P61" s="53" t="s">
        <v>180</v>
      </c>
      <c r="Q61" s="52">
        <f t="shared" si="2"/>
        <v>0.4</v>
      </c>
      <c r="R61" s="52">
        <f>(R60-(R60*Q61))</f>
        <v>0.28799999999999998</v>
      </c>
      <c r="S61" s="207"/>
      <c r="T61" s="200"/>
      <c r="U61" s="197"/>
      <c r="V61" s="131" t="s">
        <v>302</v>
      </c>
    </row>
    <row r="62" spans="1:23" s="56" customFormat="1" ht="127.5" x14ac:dyDescent="0.2">
      <c r="B62" s="193"/>
      <c r="C62" s="193"/>
      <c r="D62" s="205"/>
      <c r="E62" s="190"/>
      <c r="F62" s="222" t="s">
        <v>291</v>
      </c>
      <c r="G62" s="118" t="s">
        <v>292</v>
      </c>
      <c r="H62" s="53" t="s">
        <v>196</v>
      </c>
      <c r="I62" s="54">
        <f>VLOOKUP(H62,Criterios!$B$3:$C$6,2,FALSE)</f>
        <v>0.25</v>
      </c>
      <c r="J62" s="53" t="s">
        <v>101</v>
      </c>
      <c r="K62" s="54">
        <f>VLOOKUP(J62,Criterios!$B$7:$C$9,2,FALSE)</f>
        <v>0.15</v>
      </c>
      <c r="L62" s="53" t="s">
        <v>189</v>
      </c>
      <c r="M62" s="53" t="s">
        <v>188</v>
      </c>
      <c r="N62" s="53" t="s">
        <v>183</v>
      </c>
      <c r="O62" s="53" t="s">
        <v>185</v>
      </c>
      <c r="P62" s="53" t="s">
        <v>180</v>
      </c>
      <c r="Q62" s="52">
        <f t="shared" si="2"/>
        <v>0.4</v>
      </c>
      <c r="R62" s="52">
        <f>IF(Q62&gt;1%,(R61-(R61*Q62)),Q62)</f>
        <v>0.17279999999999998</v>
      </c>
      <c r="S62" s="207">
        <f>IF(R63&gt;1%,R63,R62)</f>
        <v>0.17279999999999998</v>
      </c>
      <c r="T62" s="200"/>
      <c r="U62" s="197"/>
      <c r="V62" s="262" t="s">
        <v>302</v>
      </c>
    </row>
    <row r="63" spans="1:23" s="56" customFormat="1" ht="14.25" x14ac:dyDescent="0.2">
      <c r="B63" s="193"/>
      <c r="C63" s="193"/>
      <c r="D63" s="205"/>
      <c r="E63" s="190"/>
      <c r="F63" s="222"/>
      <c r="G63" s="118"/>
      <c r="H63" s="53" t="s">
        <v>191</v>
      </c>
      <c r="I63" s="54">
        <f>VLOOKUP(H63,Criterios!$B$3:$C$6,2,FALSE)</f>
        <v>0</v>
      </c>
      <c r="J63" s="53" t="s">
        <v>191</v>
      </c>
      <c r="K63" s="54">
        <f>VLOOKUP(J63,Criterios!$B$7:$C$9,2,FALSE)</f>
        <v>0</v>
      </c>
      <c r="L63" s="53"/>
      <c r="M63" s="53"/>
      <c r="N63" s="53"/>
      <c r="O63" s="53"/>
      <c r="P63" s="53"/>
      <c r="Q63" s="52">
        <f t="shared" si="2"/>
        <v>0</v>
      </c>
      <c r="R63" s="52">
        <f>(R62-(R62*Q63))</f>
        <v>0.17279999999999998</v>
      </c>
      <c r="S63" s="207"/>
      <c r="T63" s="200"/>
      <c r="U63" s="197"/>
      <c r="V63" s="263"/>
    </row>
    <row r="64" spans="1:23" s="56" customFormat="1" ht="14.25" x14ac:dyDescent="0.2">
      <c r="B64" s="193"/>
      <c r="C64" s="193"/>
      <c r="D64" s="205"/>
      <c r="E64" s="190"/>
      <c r="F64" s="211"/>
      <c r="G64" s="119"/>
      <c r="H64" s="49" t="s">
        <v>191</v>
      </c>
      <c r="I64" s="50">
        <f>VLOOKUP(H64,Criterios!$B$3:$C$6,2,FALSE)</f>
        <v>0</v>
      </c>
      <c r="J64" s="53" t="s">
        <v>191</v>
      </c>
      <c r="K64" s="50">
        <f>VLOOKUP(J64,Criterios!$B$7:$C$9,2,FALSE)</f>
        <v>0</v>
      </c>
      <c r="L64" s="49"/>
      <c r="M64" s="49"/>
      <c r="N64" s="49"/>
      <c r="O64" s="49"/>
      <c r="P64" s="49"/>
      <c r="Q64" s="48">
        <f t="shared" si="2"/>
        <v>0</v>
      </c>
      <c r="R64" s="48">
        <f>IF(Q64&gt;1%,(R63-(R63*Q64)),Q64)</f>
        <v>0</v>
      </c>
      <c r="S64" s="214">
        <f>IF(R65&gt;1%,R65,R64)</f>
        <v>0</v>
      </c>
      <c r="T64" s="200"/>
      <c r="U64" s="197"/>
      <c r="V64" s="263"/>
    </row>
    <row r="65" spans="1:23" s="56" customFormat="1" ht="14.25" x14ac:dyDescent="0.2">
      <c r="B65" s="194"/>
      <c r="C65" s="194"/>
      <c r="D65" s="206"/>
      <c r="E65" s="191"/>
      <c r="F65" s="224"/>
      <c r="G65" s="120"/>
      <c r="H65" s="45" t="s">
        <v>191</v>
      </c>
      <c r="I65" s="46">
        <f>VLOOKUP(H65,Criterios!$B$3:$C$6,2,FALSE)</f>
        <v>0</v>
      </c>
      <c r="J65" s="45" t="s">
        <v>191</v>
      </c>
      <c r="K65" s="46">
        <f>VLOOKUP(J65,Criterios!$B$7:$C$9,2,FALSE)</f>
        <v>0</v>
      </c>
      <c r="L65" s="45"/>
      <c r="M65" s="45"/>
      <c r="N65" s="45"/>
      <c r="O65" s="45"/>
      <c r="P65" s="45"/>
      <c r="Q65" s="44">
        <f t="shared" si="2"/>
        <v>0</v>
      </c>
      <c r="R65" s="44">
        <f>IF(Q65&gt;1%,(R64-(R64*Q65)),Q65)</f>
        <v>0</v>
      </c>
      <c r="S65" s="215"/>
      <c r="T65" s="201"/>
      <c r="U65" s="198"/>
      <c r="V65" s="264"/>
    </row>
    <row r="66" spans="1:23" s="56" customFormat="1" ht="199.5" x14ac:dyDescent="0.2">
      <c r="B66" s="192" t="s">
        <v>231</v>
      </c>
      <c r="C66" s="192" t="s">
        <v>233</v>
      </c>
      <c r="D66" s="204" t="s">
        <v>66</v>
      </c>
      <c r="E66" s="189">
        <f>VLOOKUP(D66,Criterios!$A$20:$B$24,2,FALSE)</f>
        <v>0.8</v>
      </c>
      <c r="F66" s="223" t="s">
        <v>293</v>
      </c>
      <c r="G66" s="117" t="s">
        <v>234</v>
      </c>
      <c r="H66" s="59" t="s">
        <v>196</v>
      </c>
      <c r="I66" s="60">
        <f>VLOOKUP(H66,Criterios!$B$3:$C$6,2,FALSE)</f>
        <v>0.25</v>
      </c>
      <c r="J66" s="59" t="s">
        <v>101</v>
      </c>
      <c r="K66" s="60">
        <f>VLOOKUP(J66,Criterios!$B$7:$C$9,2,FALSE)</f>
        <v>0.15</v>
      </c>
      <c r="L66" s="59" t="s">
        <v>189</v>
      </c>
      <c r="M66" s="59" t="s">
        <v>188</v>
      </c>
      <c r="N66" s="59" t="s">
        <v>183</v>
      </c>
      <c r="O66" s="59" t="s">
        <v>185</v>
      </c>
      <c r="P66" s="59" t="s">
        <v>180</v>
      </c>
      <c r="Q66" s="58">
        <f t="shared" si="2"/>
        <v>0.4</v>
      </c>
      <c r="R66" s="58">
        <f>(E66-(E66*Q66))</f>
        <v>0.48</v>
      </c>
      <c r="S66" s="212">
        <f>IF(R67&gt;1%,R67,R66)</f>
        <v>0.28799999999999998</v>
      </c>
      <c r="T66" s="199">
        <f>IF(S70&gt;1%,S70,(IF(S68&gt;1%,S68,S66)))</f>
        <v>0.17279999999999998</v>
      </c>
      <c r="U66" s="196" t="str">
        <f>IF(T66&lt;=20%,Criterios!$A$20,IF(T66&lt;=40%,Criterios!$A$21,IF(T66&lt;=60%,Criterios!$A$22,IF(T66&lt;=80,Criterios!$A$23,Criterios!$A$24))))</f>
        <v>Muy baja</v>
      </c>
      <c r="V66" s="131" t="s">
        <v>302</v>
      </c>
    </row>
    <row r="67" spans="1:23" s="42" customFormat="1" ht="257.25" customHeight="1" x14ac:dyDescent="0.2">
      <c r="B67" s="193"/>
      <c r="C67" s="193"/>
      <c r="D67" s="205"/>
      <c r="E67" s="190"/>
      <c r="F67" s="222"/>
      <c r="G67" s="118" t="s">
        <v>237</v>
      </c>
      <c r="H67" s="53" t="s">
        <v>196</v>
      </c>
      <c r="I67" s="54">
        <f>VLOOKUP(H67,Criterios!$B$3:$C$6,2,FALSE)</f>
        <v>0.25</v>
      </c>
      <c r="J67" s="53" t="s">
        <v>101</v>
      </c>
      <c r="K67" s="54">
        <f>VLOOKUP(J67,Criterios!$B$7:$C$9,2,FALSE)</f>
        <v>0.15</v>
      </c>
      <c r="L67" s="53" t="s">
        <v>189</v>
      </c>
      <c r="M67" s="53" t="s">
        <v>188</v>
      </c>
      <c r="N67" s="53" t="s">
        <v>183</v>
      </c>
      <c r="O67" s="53" t="s">
        <v>185</v>
      </c>
      <c r="P67" s="53" t="s">
        <v>180</v>
      </c>
      <c r="Q67" s="52">
        <f t="shared" si="2"/>
        <v>0.4</v>
      </c>
      <c r="R67" s="52">
        <f>(R66-(R66*Q67))</f>
        <v>0.28799999999999998</v>
      </c>
      <c r="S67" s="207"/>
      <c r="T67" s="200"/>
      <c r="U67" s="197"/>
      <c r="V67" s="131" t="s">
        <v>302</v>
      </c>
    </row>
    <row r="68" spans="1:23" s="42" customFormat="1" ht="199.5" customHeight="1" x14ac:dyDescent="0.2">
      <c r="B68" s="193"/>
      <c r="C68" s="193"/>
      <c r="D68" s="205"/>
      <c r="E68" s="190"/>
      <c r="F68" s="222" t="s">
        <v>294</v>
      </c>
      <c r="G68" s="118" t="s">
        <v>295</v>
      </c>
      <c r="H68" s="53" t="s">
        <v>196</v>
      </c>
      <c r="I68" s="54">
        <f>VLOOKUP(H68,Criterios!$B$3:$C$6,2,FALSE)</f>
        <v>0.25</v>
      </c>
      <c r="J68" s="53" t="s">
        <v>101</v>
      </c>
      <c r="K68" s="54">
        <f>VLOOKUP(J68,Criterios!$B$7:$C$9,2,FALSE)</f>
        <v>0.15</v>
      </c>
      <c r="L68" s="53" t="s">
        <v>189</v>
      </c>
      <c r="M68" s="53" t="s">
        <v>188</v>
      </c>
      <c r="N68" s="53" t="s">
        <v>183</v>
      </c>
      <c r="O68" s="53" t="s">
        <v>185</v>
      </c>
      <c r="P68" s="53" t="s">
        <v>180</v>
      </c>
      <c r="Q68" s="52">
        <f t="shared" si="2"/>
        <v>0.4</v>
      </c>
      <c r="R68" s="52">
        <f>IF(Q68&gt;1%,(R67-(R67*Q68)),Q68)</f>
        <v>0.17279999999999998</v>
      </c>
      <c r="S68" s="207">
        <f>IF(R69&gt;1%,R69,R68)</f>
        <v>0.17279999999999998</v>
      </c>
      <c r="T68" s="200"/>
      <c r="U68" s="197"/>
      <c r="V68" s="265" t="s">
        <v>314</v>
      </c>
    </row>
    <row r="69" spans="1:23" s="42" customFormat="1" ht="15" x14ac:dyDescent="0.2">
      <c r="B69" s="193"/>
      <c r="C69" s="193"/>
      <c r="D69" s="205"/>
      <c r="E69" s="190"/>
      <c r="F69" s="222"/>
      <c r="G69" s="118"/>
      <c r="H69" s="53" t="s">
        <v>191</v>
      </c>
      <c r="I69" s="54">
        <f>VLOOKUP(H69,Criterios!$B$3:$C$6,2,FALSE)</f>
        <v>0</v>
      </c>
      <c r="J69" s="53" t="s">
        <v>191</v>
      </c>
      <c r="K69" s="54">
        <f>VLOOKUP(J69,Criterios!$B$7:$C$9,2,FALSE)</f>
        <v>0</v>
      </c>
      <c r="L69" s="53"/>
      <c r="M69" s="53"/>
      <c r="N69" s="53"/>
      <c r="O69" s="53"/>
      <c r="P69" s="53"/>
      <c r="Q69" s="52">
        <f t="shared" si="2"/>
        <v>0</v>
      </c>
      <c r="R69" s="52">
        <f>(R68-(R68*Q69))</f>
        <v>0.17279999999999998</v>
      </c>
      <c r="S69" s="207"/>
      <c r="T69" s="200"/>
      <c r="U69" s="197"/>
      <c r="V69" s="266"/>
    </row>
    <row r="70" spans="1:23" s="42" customFormat="1" ht="15" x14ac:dyDescent="0.2">
      <c r="B70" s="193"/>
      <c r="C70" s="193"/>
      <c r="D70" s="205"/>
      <c r="E70" s="190"/>
      <c r="F70" s="211"/>
      <c r="G70" s="119"/>
      <c r="H70" s="49" t="s">
        <v>191</v>
      </c>
      <c r="I70" s="50">
        <f>VLOOKUP(H70,Criterios!$B$3:$C$6,2,FALSE)</f>
        <v>0</v>
      </c>
      <c r="J70" s="49" t="s">
        <v>191</v>
      </c>
      <c r="K70" s="50">
        <f>VLOOKUP(J70,Criterios!$B$7:$C$9,2,FALSE)</f>
        <v>0</v>
      </c>
      <c r="L70" s="49"/>
      <c r="M70" s="49"/>
      <c r="N70" s="49"/>
      <c r="O70" s="49"/>
      <c r="P70" s="49"/>
      <c r="Q70" s="48">
        <f t="shared" si="2"/>
        <v>0</v>
      </c>
      <c r="R70" s="48">
        <f>IF(Q70&gt;1%,(R69-(R69*Q70)),Q70)</f>
        <v>0</v>
      </c>
      <c r="S70" s="214">
        <f>IF(R71&gt;1%,R71,R70)</f>
        <v>0</v>
      </c>
      <c r="T70" s="200"/>
      <c r="U70" s="197"/>
      <c r="V70" s="266"/>
    </row>
    <row r="71" spans="1:23" s="42" customFormat="1" ht="15" x14ac:dyDescent="0.2">
      <c r="B71" s="194"/>
      <c r="C71" s="194"/>
      <c r="D71" s="206"/>
      <c r="E71" s="191"/>
      <c r="F71" s="224"/>
      <c r="G71" s="120"/>
      <c r="H71" s="45" t="s">
        <v>191</v>
      </c>
      <c r="I71" s="46">
        <f>VLOOKUP(H71,Criterios!$B$3:$C$6,2,FALSE)</f>
        <v>0</v>
      </c>
      <c r="J71" s="45" t="s">
        <v>191</v>
      </c>
      <c r="K71" s="46">
        <f>VLOOKUP(J71,Criterios!$B$7:$C$9,2,FALSE)</f>
        <v>0</v>
      </c>
      <c r="L71" s="45"/>
      <c r="M71" s="45"/>
      <c r="N71" s="45"/>
      <c r="O71" s="45"/>
      <c r="P71" s="45"/>
      <c r="Q71" s="44">
        <f t="shared" si="2"/>
        <v>0</v>
      </c>
      <c r="R71" s="44">
        <f>IF(Q71&gt;1%,(R70-(R70*Q71)),Q71)</f>
        <v>0</v>
      </c>
      <c r="S71" s="215"/>
      <c r="T71" s="201"/>
      <c r="U71" s="198"/>
      <c r="V71" s="267"/>
    </row>
    <row r="72" spans="1:23" s="63" customFormat="1" ht="127.5" x14ac:dyDescent="0.2">
      <c r="B72" s="192" t="s">
        <v>246</v>
      </c>
      <c r="C72" s="192" t="s">
        <v>248</v>
      </c>
      <c r="D72" s="204" t="s">
        <v>67</v>
      </c>
      <c r="E72" s="189">
        <f>VLOOKUP(D72,Criterios!$A$20:$B$24,2,FALSE)</f>
        <v>0.6</v>
      </c>
      <c r="F72" s="223" t="s">
        <v>296</v>
      </c>
      <c r="G72" s="117" t="s">
        <v>249</v>
      </c>
      <c r="H72" s="59" t="s">
        <v>196</v>
      </c>
      <c r="I72" s="60">
        <f>VLOOKUP(H72,Criterios!$B$3:$C$6,2,FALSE)</f>
        <v>0.25</v>
      </c>
      <c r="J72" s="59" t="s">
        <v>101</v>
      </c>
      <c r="K72" s="60">
        <f>VLOOKUP(J72,Criterios!$B$7:$C$9,2,FALSE)</f>
        <v>0.15</v>
      </c>
      <c r="L72" s="59" t="s">
        <v>189</v>
      </c>
      <c r="M72" s="59" t="s">
        <v>188</v>
      </c>
      <c r="N72" s="59" t="s">
        <v>183</v>
      </c>
      <c r="O72" s="59" t="s">
        <v>185</v>
      </c>
      <c r="P72" s="59" t="s">
        <v>180</v>
      </c>
      <c r="Q72" s="58">
        <f t="shared" si="2"/>
        <v>0.4</v>
      </c>
      <c r="R72" s="58">
        <f>(E72-(E72*Q72))</f>
        <v>0.36</v>
      </c>
      <c r="S72" s="212">
        <f>IF(R73&gt;1%,R73,R72)</f>
        <v>0.36</v>
      </c>
      <c r="T72" s="199">
        <f>IF(S76&gt;1%,S76,(IF(S74&gt;1%,S74,S72)))</f>
        <v>0.12959999999999999</v>
      </c>
      <c r="U72" s="196" t="str">
        <f>IF(T72&lt;=20%,Criterios!$A$20,IF(T72&lt;=40%,Criterios!$A$21,IF(T72&lt;=60%,Criterios!$A$22,IF(T72&lt;=80,Criterios!$A$23,Criterios!$A$24))))</f>
        <v>Muy baja</v>
      </c>
      <c r="V72" s="262" t="s">
        <v>302</v>
      </c>
      <c r="W72" s="133"/>
    </row>
    <row r="73" spans="1:23" s="63" customFormat="1" ht="15" x14ac:dyDescent="0.2">
      <c r="B73" s="193"/>
      <c r="C73" s="193"/>
      <c r="D73" s="205"/>
      <c r="E73" s="190"/>
      <c r="F73" s="222"/>
      <c r="G73" s="118"/>
      <c r="H73" s="53" t="s">
        <v>191</v>
      </c>
      <c r="I73" s="54">
        <f>VLOOKUP(H73,Criterios!$B$3:$C$6,2,FALSE)</f>
        <v>0</v>
      </c>
      <c r="J73" s="53" t="s">
        <v>191</v>
      </c>
      <c r="K73" s="54">
        <f>VLOOKUP(J73,Criterios!$B$7:$C$9,2,FALSE)</f>
        <v>0</v>
      </c>
      <c r="L73" s="53"/>
      <c r="M73" s="53"/>
      <c r="N73" s="53"/>
      <c r="O73" s="53"/>
      <c r="P73" s="53"/>
      <c r="Q73" s="52">
        <f t="shared" si="2"/>
        <v>0</v>
      </c>
      <c r="R73" s="52">
        <f>(R72-(R72*Q73))</f>
        <v>0.36</v>
      </c>
      <c r="S73" s="207"/>
      <c r="T73" s="200"/>
      <c r="U73" s="197"/>
      <c r="V73" s="264"/>
    </row>
    <row r="74" spans="1:23" s="63" customFormat="1" ht="199.5" x14ac:dyDescent="0.2">
      <c r="B74" s="193"/>
      <c r="C74" s="193"/>
      <c r="D74" s="205"/>
      <c r="E74" s="190"/>
      <c r="F74" s="222" t="s">
        <v>294</v>
      </c>
      <c r="G74" s="118" t="s">
        <v>251</v>
      </c>
      <c r="H74" s="53" t="s">
        <v>196</v>
      </c>
      <c r="I74" s="54">
        <f>VLOOKUP(H74,Criterios!$B$3:$C$6,2,FALSE)</f>
        <v>0.25</v>
      </c>
      <c r="J74" s="53" t="s">
        <v>101</v>
      </c>
      <c r="K74" s="54">
        <f>VLOOKUP(J74,Criterios!$B$7:$C$9,2,FALSE)</f>
        <v>0.15</v>
      </c>
      <c r="L74" s="53" t="s">
        <v>189</v>
      </c>
      <c r="M74" s="53" t="s">
        <v>188</v>
      </c>
      <c r="N74" s="53" t="s">
        <v>183</v>
      </c>
      <c r="O74" s="53" t="s">
        <v>185</v>
      </c>
      <c r="P74" s="53" t="s">
        <v>180</v>
      </c>
      <c r="Q74" s="52">
        <f t="shared" si="2"/>
        <v>0.4</v>
      </c>
      <c r="R74" s="52">
        <f>IF(Q74&gt;1%,(R73-(R73*Q74)),Q74)</f>
        <v>0.216</v>
      </c>
      <c r="S74" s="207">
        <f>IF(R75&gt;1%,R75,R74)</f>
        <v>0.12959999999999999</v>
      </c>
      <c r="T74" s="200"/>
      <c r="U74" s="197"/>
      <c r="V74" s="132" t="s">
        <v>314</v>
      </c>
    </row>
    <row r="75" spans="1:23" s="63" customFormat="1" ht="127.5" x14ac:dyDescent="0.2">
      <c r="B75" s="193"/>
      <c r="C75" s="193"/>
      <c r="D75" s="205"/>
      <c r="E75" s="190"/>
      <c r="F75" s="222"/>
      <c r="G75" s="118" t="s">
        <v>297</v>
      </c>
      <c r="H75" s="53" t="s">
        <v>196</v>
      </c>
      <c r="I75" s="54">
        <f>VLOOKUP(H75,Criterios!$B$3:$C$6,2,FALSE)</f>
        <v>0.25</v>
      </c>
      <c r="J75" s="53" t="s">
        <v>101</v>
      </c>
      <c r="K75" s="54">
        <f>VLOOKUP(J75,Criterios!$B$7:$C$9,2,FALSE)</f>
        <v>0.15</v>
      </c>
      <c r="L75" s="53" t="s">
        <v>189</v>
      </c>
      <c r="M75" s="53" t="s">
        <v>188</v>
      </c>
      <c r="N75" s="53" t="s">
        <v>183</v>
      </c>
      <c r="O75" s="53" t="s">
        <v>185</v>
      </c>
      <c r="P75" s="53" t="s">
        <v>180</v>
      </c>
      <c r="Q75" s="52">
        <f t="shared" si="2"/>
        <v>0.4</v>
      </c>
      <c r="R75" s="52">
        <f>(R74-(R74*Q75))</f>
        <v>0.12959999999999999</v>
      </c>
      <c r="S75" s="207"/>
      <c r="T75" s="200"/>
      <c r="U75" s="197"/>
      <c r="V75" s="262" t="s">
        <v>302</v>
      </c>
    </row>
    <row r="76" spans="1:23" s="63" customFormat="1" ht="15" x14ac:dyDescent="0.2">
      <c r="B76" s="193"/>
      <c r="C76" s="193"/>
      <c r="D76" s="205"/>
      <c r="E76" s="190"/>
      <c r="F76" s="211"/>
      <c r="G76" s="119"/>
      <c r="H76" s="49" t="s">
        <v>191</v>
      </c>
      <c r="I76" s="50">
        <f>VLOOKUP(H76,Criterios!$B$3:$C$6,2,FALSE)</f>
        <v>0</v>
      </c>
      <c r="J76" s="49" t="s">
        <v>191</v>
      </c>
      <c r="K76" s="50">
        <f>VLOOKUP(J76,Criterios!$B$7:$C$9,2,FALSE)</f>
        <v>0</v>
      </c>
      <c r="L76" s="49"/>
      <c r="M76" s="49"/>
      <c r="N76" s="49"/>
      <c r="O76" s="49"/>
      <c r="P76" s="49"/>
      <c r="Q76" s="48">
        <f t="shared" si="2"/>
        <v>0</v>
      </c>
      <c r="R76" s="48">
        <f>IF(Q76&gt;1%,(R75-(R75*Q76)),Q76)</f>
        <v>0</v>
      </c>
      <c r="S76" s="214">
        <f>IF(R77&gt;1%,R77,R76)</f>
        <v>0</v>
      </c>
      <c r="T76" s="200"/>
      <c r="U76" s="197"/>
      <c r="V76" s="263"/>
    </row>
    <row r="77" spans="1:23" x14ac:dyDescent="0.2">
      <c r="B77" s="194"/>
      <c r="C77" s="194"/>
      <c r="D77" s="206"/>
      <c r="E77" s="191"/>
      <c r="F77" s="224"/>
      <c r="G77" s="120"/>
      <c r="H77" s="45" t="s">
        <v>191</v>
      </c>
      <c r="I77" s="46">
        <f>VLOOKUP(H77,Criterios!$B$3:$C$6,2,FALSE)</f>
        <v>0</v>
      </c>
      <c r="J77" s="45" t="s">
        <v>191</v>
      </c>
      <c r="K77" s="46">
        <f>VLOOKUP(J77,Criterios!$B$7:$C$9,2,FALSE)</f>
        <v>0</v>
      </c>
      <c r="L77" s="45"/>
      <c r="M77" s="45"/>
      <c r="N77" s="45"/>
      <c r="O77" s="45"/>
      <c r="P77" s="45"/>
      <c r="Q77" s="44">
        <f t="shared" si="2"/>
        <v>0</v>
      </c>
      <c r="R77" s="44">
        <f>IF(Q77&gt;1%,(R76-(R76*Q77)),Q77)</f>
        <v>0</v>
      </c>
      <c r="S77" s="215"/>
      <c r="T77" s="201"/>
      <c r="U77" s="198"/>
      <c r="V77" s="264"/>
    </row>
    <row r="78" spans="1:23" ht="114.75" x14ac:dyDescent="0.2">
      <c r="A78" s="56"/>
      <c r="B78" s="192" t="s">
        <v>259</v>
      </c>
      <c r="C78" s="192" t="s">
        <v>261</v>
      </c>
      <c r="D78" s="204" t="s">
        <v>66</v>
      </c>
      <c r="E78" s="189">
        <f>VLOOKUP(D78,Criterios!$A$20:$B$24,2,FALSE)</f>
        <v>0.8</v>
      </c>
      <c r="F78" s="223" t="s">
        <v>298</v>
      </c>
      <c r="G78" s="117" t="s">
        <v>262</v>
      </c>
      <c r="H78" s="59" t="s">
        <v>196</v>
      </c>
      <c r="I78" s="60">
        <f>VLOOKUP(H78,Criterios!$B$3:$C$6,2,FALSE)</f>
        <v>0.25</v>
      </c>
      <c r="J78" s="59" t="s">
        <v>101</v>
      </c>
      <c r="K78" s="60">
        <f>VLOOKUP(J78,Criterios!$B$7:$C$9,2,FALSE)</f>
        <v>0.15</v>
      </c>
      <c r="L78" s="59" t="s">
        <v>189</v>
      </c>
      <c r="M78" s="59" t="s">
        <v>188</v>
      </c>
      <c r="N78" s="59" t="s">
        <v>183</v>
      </c>
      <c r="O78" s="59" t="s">
        <v>185</v>
      </c>
      <c r="P78" s="59" t="s">
        <v>180</v>
      </c>
      <c r="Q78" s="58">
        <f t="shared" si="2"/>
        <v>0.4</v>
      </c>
      <c r="R78" s="58">
        <f>(E78-(E78*Q78))</f>
        <v>0.48</v>
      </c>
      <c r="S78" s="212">
        <f>IF(R79&gt;1%,R79,R78)</f>
        <v>0.48</v>
      </c>
      <c r="T78" s="199">
        <f>IF(S82&gt;1%,S82,(IF(S80&gt;1%,S80,S78)))</f>
        <v>0.28799999999999998</v>
      </c>
      <c r="U78" s="196" t="str">
        <f>IF(T78&lt;=20%,Criterios!$A$20,IF(T78&lt;=40%,Criterios!$A$21,IF(T78&lt;=60%,Criterios!$A$22,IF(T78&lt;=80,Criterios!$A$23,Criterios!$A$24))))</f>
        <v>Baja</v>
      </c>
      <c r="V78" s="268" t="s">
        <v>302</v>
      </c>
    </row>
    <row r="79" spans="1:23" ht="14.25" x14ac:dyDescent="0.2">
      <c r="A79" s="56"/>
      <c r="B79" s="193"/>
      <c r="C79" s="193"/>
      <c r="D79" s="205"/>
      <c r="E79" s="190"/>
      <c r="F79" s="222"/>
      <c r="G79" s="118"/>
      <c r="H79" s="53" t="s">
        <v>191</v>
      </c>
      <c r="I79" s="54">
        <f>VLOOKUP(H79,Criterios!$B$3:$C$6,2,FALSE)</f>
        <v>0</v>
      </c>
      <c r="J79" s="53" t="s">
        <v>191</v>
      </c>
      <c r="K79" s="54">
        <f>VLOOKUP(J79,Criterios!$B$7:$C$9,2,FALSE)</f>
        <v>0</v>
      </c>
      <c r="L79" s="53"/>
      <c r="M79" s="53"/>
      <c r="N79" s="53"/>
      <c r="O79" s="53"/>
      <c r="P79" s="53"/>
      <c r="Q79" s="52">
        <f t="shared" si="2"/>
        <v>0</v>
      </c>
      <c r="R79" s="52">
        <f>(R78-(R78*Q79))</f>
        <v>0.48</v>
      </c>
      <c r="S79" s="207"/>
      <c r="T79" s="200"/>
      <c r="U79" s="197"/>
      <c r="V79" s="269"/>
    </row>
    <row r="80" spans="1:23" ht="153" customHeight="1" x14ac:dyDescent="0.2">
      <c r="A80" s="56"/>
      <c r="B80" s="193"/>
      <c r="C80" s="193"/>
      <c r="D80" s="205"/>
      <c r="E80" s="190"/>
      <c r="F80" s="222" t="s">
        <v>294</v>
      </c>
      <c r="G80" s="118" t="s">
        <v>265</v>
      </c>
      <c r="H80" s="53" t="s">
        <v>196</v>
      </c>
      <c r="I80" s="54">
        <f>VLOOKUP(H80,Criterios!$B$3:$C$6,2,FALSE)</f>
        <v>0.25</v>
      </c>
      <c r="J80" s="53" t="s">
        <v>101</v>
      </c>
      <c r="K80" s="54">
        <f>VLOOKUP(J80,Criterios!$B$7:$C$9,2,FALSE)</f>
        <v>0.15</v>
      </c>
      <c r="L80" s="53" t="s">
        <v>189</v>
      </c>
      <c r="M80" s="53" t="s">
        <v>188</v>
      </c>
      <c r="N80" s="53" t="s">
        <v>183</v>
      </c>
      <c r="O80" s="53" t="s">
        <v>185</v>
      </c>
      <c r="P80" s="53" t="s">
        <v>180</v>
      </c>
      <c r="Q80" s="52">
        <f t="shared" si="2"/>
        <v>0.4</v>
      </c>
      <c r="R80" s="52">
        <f>IF(Q80&gt;1%,(R79-(R79*Q80)),Q80)</f>
        <v>0.28799999999999998</v>
      </c>
      <c r="S80" s="207">
        <f>IF(R81&gt;1%,R81,R80)</f>
        <v>0.28799999999999998</v>
      </c>
      <c r="T80" s="200"/>
      <c r="U80" s="197"/>
      <c r="V80" s="270" t="s">
        <v>314</v>
      </c>
    </row>
    <row r="81" spans="1:23" ht="14.25" x14ac:dyDescent="0.2">
      <c r="A81" s="56"/>
      <c r="B81" s="193"/>
      <c r="C81" s="193"/>
      <c r="D81" s="205"/>
      <c r="E81" s="190"/>
      <c r="F81" s="222"/>
      <c r="G81" s="118"/>
      <c r="H81" s="53" t="s">
        <v>191</v>
      </c>
      <c r="I81" s="54">
        <f>VLOOKUP(H81,Criterios!$B$3:$C$6,2,FALSE)</f>
        <v>0</v>
      </c>
      <c r="J81" s="53" t="s">
        <v>191</v>
      </c>
      <c r="K81" s="54">
        <f>VLOOKUP(J81,Criterios!$B$7:$C$9,2,FALSE)</f>
        <v>0</v>
      </c>
      <c r="L81" s="53"/>
      <c r="M81" s="53"/>
      <c r="N81" s="53"/>
      <c r="O81" s="53"/>
      <c r="P81" s="53"/>
      <c r="Q81" s="52">
        <f t="shared" si="2"/>
        <v>0</v>
      </c>
      <c r="R81" s="52">
        <f>(R80-(R80*Q81))</f>
        <v>0.28799999999999998</v>
      </c>
      <c r="S81" s="207"/>
      <c r="T81" s="200"/>
      <c r="U81" s="197"/>
      <c r="V81" s="271"/>
    </row>
    <row r="82" spans="1:23" ht="14.25" x14ac:dyDescent="0.2">
      <c r="A82" s="56"/>
      <c r="B82" s="193"/>
      <c r="C82" s="193"/>
      <c r="D82" s="205"/>
      <c r="E82" s="190"/>
      <c r="F82" s="211"/>
      <c r="G82" s="119"/>
      <c r="H82" s="49" t="s">
        <v>191</v>
      </c>
      <c r="I82" s="50">
        <f>VLOOKUP(H82,Criterios!$B$3:$C$6,2,FALSE)</f>
        <v>0</v>
      </c>
      <c r="J82" s="49" t="s">
        <v>191</v>
      </c>
      <c r="K82" s="50">
        <f>VLOOKUP(J82,Criterios!$B$7:$C$9,2,FALSE)</f>
        <v>0</v>
      </c>
      <c r="L82" s="49"/>
      <c r="M82" s="49"/>
      <c r="N82" s="49"/>
      <c r="O82" s="49"/>
      <c r="P82" s="49"/>
      <c r="Q82" s="48">
        <f t="shared" si="2"/>
        <v>0</v>
      </c>
      <c r="R82" s="48">
        <f>IF(Q82&gt;1%,(R81-(R81*Q82)),Q82)</f>
        <v>0</v>
      </c>
      <c r="S82" s="214">
        <f>IF(R83&gt;1%,R83,R82)</f>
        <v>0</v>
      </c>
      <c r="T82" s="200"/>
      <c r="U82" s="197"/>
      <c r="V82" s="271"/>
    </row>
    <row r="83" spans="1:23" ht="14.25" x14ac:dyDescent="0.2">
      <c r="A83" s="56"/>
      <c r="B83" s="194"/>
      <c r="C83" s="194"/>
      <c r="D83" s="206"/>
      <c r="E83" s="191"/>
      <c r="F83" s="224"/>
      <c r="G83" s="120"/>
      <c r="H83" s="45" t="s">
        <v>191</v>
      </c>
      <c r="I83" s="46">
        <f>VLOOKUP(H83,Criterios!$B$3:$C$6,2,FALSE)</f>
        <v>0</v>
      </c>
      <c r="J83" s="45" t="s">
        <v>191</v>
      </c>
      <c r="K83" s="46">
        <f>VLOOKUP(J83,Criterios!$B$7:$C$9,2,FALSE)</f>
        <v>0</v>
      </c>
      <c r="L83" s="45"/>
      <c r="M83" s="45"/>
      <c r="N83" s="45"/>
      <c r="O83" s="45"/>
      <c r="P83" s="45"/>
      <c r="Q83" s="44">
        <f t="shared" si="2"/>
        <v>0</v>
      </c>
      <c r="R83" s="44">
        <f>IF(Q83&gt;1%,(R82-(R82*Q83)),Q83)</f>
        <v>0</v>
      </c>
      <c r="S83" s="215"/>
      <c r="T83" s="201"/>
      <c r="U83" s="198"/>
      <c r="V83" s="272"/>
    </row>
    <row r="84" spans="1:23" s="56" customFormat="1" ht="199.5" x14ac:dyDescent="0.2">
      <c r="B84" s="192" t="s">
        <v>269</v>
      </c>
      <c r="C84" s="192" t="s">
        <v>271</v>
      </c>
      <c r="D84" s="204" t="s">
        <v>66</v>
      </c>
      <c r="E84" s="189">
        <f>VLOOKUP(D84,Criterios!$A$20:$B$24,2,FALSE)</f>
        <v>0.8</v>
      </c>
      <c r="F84" s="210" t="s">
        <v>299</v>
      </c>
      <c r="G84" s="117" t="s">
        <v>311</v>
      </c>
      <c r="H84" s="59" t="s">
        <v>196</v>
      </c>
      <c r="I84" s="60">
        <f>VLOOKUP(H84,Criterios!$B$3:$C$6,2,FALSE)</f>
        <v>0.25</v>
      </c>
      <c r="J84" s="59" t="s">
        <v>101</v>
      </c>
      <c r="K84" s="60">
        <f>VLOOKUP(J84,Criterios!$B$7:$C$9,2,FALSE)</f>
        <v>0.15</v>
      </c>
      <c r="L84" s="59" t="s">
        <v>189</v>
      </c>
      <c r="M84" s="59" t="s">
        <v>188</v>
      </c>
      <c r="N84" s="59" t="s">
        <v>183</v>
      </c>
      <c r="O84" s="59" t="s">
        <v>185</v>
      </c>
      <c r="P84" s="59" t="s">
        <v>180</v>
      </c>
      <c r="Q84" s="58">
        <f t="shared" si="2"/>
        <v>0.4</v>
      </c>
      <c r="R84" s="58">
        <f>(E84-(E84*Q84))</f>
        <v>0.48</v>
      </c>
      <c r="S84" s="212">
        <f>IF(R85&gt;1%,R85,R84)</f>
        <v>0.28799999999999998</v>
      </c>
      <c r="T84" s="199">
        <f>IF(S88&gt;1%,S88,(IF(S86&gt;1%,S86,S84)))</f>
        <v>0.28799999999999998</v>
      </c>
      <c r="U84" s="196" t="str">
        <f>IF(T84&lt;=20%,Criterios!$A$20,IF(T84&lt;=40%,Criterios!$A$21,IF(T84&lt;=60%,Criterios!$A$22,IF(T84&lt;=80,Criterios!$A$23,Criterios!$A$24))))</f>
        <v>Baja</v>
      </c>
      <c r="V84" s="131" t="s">
        <v>302</v>
      </c>
    </row>
    <row r="85" spans="1:23" s="42" customFormat="1" ht="114.75" x14ac:dyDescent="0.2">
      <c r="B85" s="193"/>
      <c r="C85" s="193"/>
      <c r="D85" s="205"/>
      <c r="E85" s="190"/>
      <c r="F85" s="211"/>
      <c r="G85" s="118" t="s">
        <v>274</v>
      </c>
      <c r="H85" s="53" t="s">
        <v>196</v>
      </c>
      <c r="I85" s="54">
        <f>VLOOKUP(H85,Criterios!$B$3:$C$6,2,FALSE)</f>
        <v>0.25</v>
      </c>
      <c r="J85" s="53" t="s">
        <v>101</v>
      </c>
      <c r="K85" s="54">
        <f>VLOOKUP(J85,Criterios!$B$7:$C$9,2,FALSE)</f>
        <v>0.15</v>
      </c>
      <c r="L85" s="53" t="s">
        <v>189</v>
      </c>
      <c r="M85" s="53" t="s">
        <v>188</v>
      </c>
      <c r="N85" s="53" t="s">
        <v>183</v>
      </c>
      <c r="O85" s="53" t="s">
        <v>185</v>
      </c>
      <c r="P85" s="53" t="s">
        <v>180</v>
      </c>
      <c r="Q85" s="52">
        <f t="shared" si="2"/>
        <v>0.4</v>
      </c>
      <c r="R85" s="52">
        <f>(R84-(R84*Q85))</f>
        <v>0.28799999999999998</v>
      </c>
      <c r="S85" s="207"/>
      <c r="T85" s="200"/>
      <c r="U85" s="197"/>
      <c r="V85" s="262" t="s">
        <v>302</v>
      </c>
    </row>
    <row r="86" spans="1:23" s="42" customFormat="1" ht="15" x14ac:dyDescent="0.2">
      <c r="B86" s="193"/>
      <c r="C86" s="193"/>
      <c r="D86" s="205"/>
      <c r="E86" s="190"/>
      <c r="F86" s="121"/>
      <c r="G86" s="118"/>
      <c r="H86" s="53" t="s">
        <v>191</v>
      </c>
      <c r="I86" s="54">
        <f>VLOOKUP(H86,Criterios!$B$3:$C$6,2,FALSE)</f>
        <v>0</v>
      </c>
      <c r="J86" s="53" t="s">
        <v>191</v>
      </c>
      <c r="K86" s="54">
        <f>VLOOKUP(J86,Criterios!$B$7:$C$9,2,FALSE)</f>
        <v>0</v>
      </c>
      <c r="L86" s="53"/>
      <c r="M86" s="53"/>
      <c r="N86" s="53"/>
      <c r="O86" s="53"/>
      <c r="P86" s="53"/>
      <c r="Q86" s="52">
        <f t="shared" si="2"/>
        <v>0</v>
      </c>
      <c r="R86" s="52">
        <f>IF(Q86&gt;1%,(R85-(R85*Q86)),Q86)</f>
        <v>0</v>
      </c>
      <c r="S86" s="207">
        <f>IF(R87&gt;1%,R87,R86)</f>
        <v>0</v>
      </c>
      <c r="T86" s="200"/>
      <c r="U86" s="197"/>
      <c r="V86" s="263"/>
    </row>
    <row r="87" spans="1:23" s="42" customFormat="1" ht="15" x14ac:dyDescent="0.2">
      <c r="B87" s="193"/>
      <c r="C87" s="193"/>
      <c r="D87" s="205"/>
      <c r="E87" s="190"/>
      <c r="F87" s="121"/>
      <c r="G87" s="118"/>
      <c r="H87" s="53" t="s">
        <v>191</v>
      </c>
      <c r="I87" s="54">
        <f>VLOOKUP(H87,Criterios!$B$3:$C$6,2,FALSE)</f>
        <v>0</v>
      </c>
      <c r="J87" s="53" t="s">
        <v>191</v>
      </c>
      <c r="K87" s="54">
        <f>VLOOKUP(J87,Criterios!$B$7:$C$9,2,FALSE)</f>
        <v>0</v>
      </c>
      <c r="L87" s="53"/>
      <c r="M87" s="53"/>
      <c r="N87" s="53"/>
      <c r="O87" s="53"/>
      <c r="P87" s="53"/>
      <c r="Q87" s="52">
        <f t="shared" si="2"/>
        <v>0</v>
      </c>
      <c r="R87" s="52">
        <f>(R86-(R86*Q87))</f>
        <v>0</v>
      </c>
      <c r="S87" s="207"/>
      <c r="T87" s="200"/>
      <c r="U87" s="197"/>
      <c r="V87" s="263"/>
    </row>
    <row r="88" spans="1:23" s="42" customFormat="1" ht="15" x14ac:dyDescent="0.2">
      <c r="B88" s="193"/>
      <c r="C88" s="193"/>
      <c r="D88" s="205"/>
      <c r="E88" s="190"/>
      <c r="F88" s="122"/>
      <c r="G88" s="119"/>
      <c r="H88" s="49" t="s">
        <v>191</v>
      </c>
      <c r="I88" s="50">
        <f>VLOOKUP(H88,Criterios!$B$3:$C$6,2,FALSE)</f>
        <v>0</v>
      </c>
      <c r="J88" s="49" t="s">
        <v>191</v>
      </c>
      <c r="K88" s="50">
        <f>VLOOKUP(J88,Criterios!$B$7:$C$9,2,FALSE)</f>
        <v>0</v>
      </c>
      <c r="L88" s="49"/>
      <c r="M88" s="49"/>
      <c r="N88" s="49"/>
      <c r="O88" s="49"/>
      <c r="P88" s="49"/>
      <c r="Q88" s="48">
        <f t="shared" si="2"/>
        <v>0</v>
      </c>
      <c r="R88" s="48">
        <f>IF(Q88&gt;1%,(R87-(R87*Q88)),Q88)</f>
        <v>0</v>
      </c>
      <c r="S88" s="214">
        <f>IF(R89&gt;1%,R89,R88)</f>
        <v>0</v>
      </c>
      <c r="T88" s="200"/>
      <c r="U88" s="197"/>
      <c r="V88" s="263"/>
    </row>
    <row r="89" spans="1:23" s="42" customFormat="1" ht="15" x14ac:dyDescent="0.2">
      <c r="B89" s="194"/>
      <c r="C89" s="194"/>
      <c r="D89" s="206"/>
      <c r="E89" s="191"/>
      <c r="F89" s="123"/>
      <c r="G89" s="120"/>
      <c r="H89" s="45" t="s">
        <v>191</v>
      </c>
      <c r="I89" s="46">
        <f>VLOOKUP(H89,Criterios!$B$3:$C$6,2,FALSE)</f>
        <v>0</v>
      </c>
      <c r="J89" s="45" t="s">
        <v>191</v>
      </c>
      <c r="K89" s="46">
        <f>VLOOKUP(J89,Criterios!$B$7:$C$9,2,FALSE)</f>
        <v>0</v>
      </c>
      <c r="L89" s="45"/>
      <c r="M89" s="45"/>
      <c r="N89" s="45"/>
      <c r="O89" s="45"/>
      <c r="P89" s="45"/>
      <c r="Q89" s="44">
        <f t="shared" si="2"/>
        <v>0</v>
      </c>
      <c r="R89" s="44">
        <f>IF(Q89&gt;1%,(R88-(R88*Q89)),Q89)</f>
        <v>0</v>
      </c>
      <c r="S89" s="215"/>
      <c r="T89" s="201"/>
      <c r="U89" s="198"/>
      <c r="V89" s="264"/>
    </row>
    <row r="90" spans="1:23" s="42" customFormat="1" ht="153" x14ac:dyDescent="0.2">
      <c r="B90" s="246" t="s">
        <v>278</v>
      </c>
      <c r="C90" s="249" t="s">
        <v>279</v>
      </c>
      <c r="D90" s="204" t="s">
        <v>68</v>
      </c>
      <c r="E90" s="189">
        <f>VLOOKUP(D90,Criterios!$A$20:$B$24,2,FALSE)</f>
        <v>0.4</v>
      </c>
      <c r="F90" s="210" t="s">
        <v>300</v>
      </c>
      <c r="G90" s="124" t="s">
        <v>312</v>
      </c>
      <c r="H90" s="59" t="s">
        <v>196</v>
      </c>
      <c r="I90" s="60">
        <f>VLOOKUP(H90,Criterios!$B$3:$C$6,2,FALSE)</f>
        <v>0.25</v>
      </c>
      <c r="J90" s="59" t="s">
        <v>101</v>
      </c>
      <c r="K90" s="60">
        <f>VLOOKUP(J90,Criterios!$B$7:$C$9,2,FALSE)</f>
        <v>0.15</v>
      </c>
      <c r="L90" s="59" t="s">
        <v>189</v>
      </c>
      <c r="M90" s="59" t="s">
        <v>188</v>
      </c>
      <c r="N90" s="59" t="s">
        <v>183</v>
      </c>
      <c r="O90" s="59" t="s">
        <v>185</v>
      </c>
      <c r="P90" s="59" t="s">
        <v>180</v>
      </c>
      <c r="Q90" s="58">
        <f t="shared" si="2"/>
        <v>0.4</v>
      </c>
      <c r="R90" s="58">
        <f>(E90-(E90*Q90))</f>
        <v>0.24</v>
      </c>
      <c r="S90" s="212">
        <f>IF(R91&gt;1%,R91,R90)</f>
        <v>0.24</v>
      </c>
      <c r="T90" s="199">
        <f>IF(S94&gt;1%,S94,(IF(S92&gt;1%,S92,S90)))</f>
        <v>0.14399999999999999</v>
      </c>
      <c r="U90" s="196" t="str">
        <f>IF(T90&lt;=20%,Criterios!$A$20,IF(T90&lt;=40%,Criterios!$A$21,IF(T90&lt;=60%,Criterios!$A$22,IF(T90&lt;=80,Criterios!$A$23,Criterios!$A$24))))</f>
        <v>Muy baja</v>
      </c>
      <c r="V90" s="262" t="s">
        <v>302</v>
      </c>
    </row>
    <row r="91" spans="1:23" s="42" customFormat="1" ht="15" x14ac:dyDescent="0.2">
      <c r="B91" s="247"/>
      <c r="C91" s="250"/>
      <c r="D91" s="205"/>
      <c r="E91" s="190"/>
      <c r="F91" s="211"/>
      <c r="G91" s="125"/>
      <c r="H91" s="53" t="s">
        <v>191</v>
      </c>
      <c r="I91" s="54">
        <f>VLOOKUP(H91,Criterios!$B$3:$C$6,2,FALSE)</f>
        <v>0</v>
      </c>
      <c r="J91" s="53" t="s">
        <v>191</v>
      </c>
      <c r="K91" s="54">
        <f>VLOOKUP(J91,Criterios!$B$7:$C$9,2,FALSE)</f>
        <v>0</v>
      </c>
      <c r="L91" s="53"/>
      <c r="M91" s="53"/>
      <c r="N91" s="53"/>
      <c r="O91" s="53"/>
      <c r="P91" s="53"/>
      <c r="Q91" s="52">
        <f t="shared" si="2"/>
        <v>0</v>
      </c>
      <c r="R91" s="52">
        <f>(R90-(R90*Q91))</f>
        <v>0.24</v>
      </c>
      <c r="S91" s="207"/>
      <c r="T91" s="200"/>
      <c r="U91" s="197"/>
      <c r="V91" s="264"/>
      <c r="W91" s="134"/>
    </row>
    <row r="92" spans="1:23" s="42" customFormat="1" ht="127.5" x14ac:dyDescent="0.2">
      <c r="B92" s="247"/>
      <c r="C92" s="250"/>
      <c r="D92" s="205"/>
      <c r="E92" s="190"/>
      <c r="F92" s="213" t="s">
        <v>301</v>
      </c>
      <c r="G92" s="126" t="s">
        <v>283</v>
      </c>
      <c r="H92" s="53" t="s">
        <v>196</v>
      </c>
      <c r="I92" s="54">
        <f>VLOOKUP(H92,Criterios!$B$3:$C$6,2,FALSE)</f>
        <v>0.25</v>
      </c>
      <c r="J92" s="53" t="s">
        <v>101</v>
      </c>
      <c r="K92" s="54">
        <f>VLOOKUP(J92,Criterios!$B$7:$C$9,2,FALSE)</f>
        <v>0.15</v>
      </c>
      <c r="L92" s="53" t="s">
        <v>189</v>
      </c>
      <c r="M92" s="53" t="s">
        <v>188</v>
      </c>
      <c r="N92" s="53" t="s">
        <v>183</v>
      </c>
      <c r="O92" s="53" t="s">
        <v>185</v>
      </c>
      <c r="P92" s="53" t="s">
        <v>180</v>
      </c>
      <c r="Q92" s="52">
        <f t="shared" si="2"/>
        <v>0.4</v>
      </c>
      <c r="R92" s="52">
        <f>IF(Q92&gt;1%,(R91-(R91*Q92)),Q92)</f>
        <v>0.14399999999999999</v>
      </c>
      <c r="S92" s="207">
        <f>IF(R93&gt;1%,R93,R92)</f>
        <v>0.14399999999999999</v>
      </c>
      <c r="T92" s="200"/>
      <c r="U92" s="197"/>
      <c r="V92" s="262" t="s">
        <v>302</v>
      </c>
    </row>
    <row r="93" spans="1:23" s="42" customFormat="1" ht="15" x14ac:dyDescent="0.2">
      <c r="B93" s="247"/>
      <c r="C93" s="250"/>
      <c r="D93" s="205"/>
      <c r="E93" s="190"/>
      <c r="F93" s="211"/>
      <c r="G93" s="127"/>
      <c r="H93" s="53" t="s">
        <v>191</v>
      </c>
      <c r="I93" s="54">
        <f>VLOOKUP(H93,Criterios!$B$3:$C$6,2,FALSE)</f>
        <v>0</v>
      </c>
      <c r="J93" s="53" t="s">
        <v>191</v>
      </c>
      <c r="K93" s="54">
        <f>VLOOKUP(J93,Criterios!$B$7:$C$9,2,FALSE)</f>
        <v>0</v>
      </c>
      <c r="L93" s="53"/>
      <c r="M93" s="53"/>
      <c r="N93" s="53"/>
      <c r="O93" s="53"/>
      <c r="P93" s="53"/>
      <c r="Q93" s="52">
        <f t="shared" si="2"/>
        <v>0</v>
      </c>
      <c r="R93" s="52">
        <f>(R92-(R92*Q93))</f>
        <v>0.14399999999999999</v>
      </c>
      <c r="S93" s="207"/>
      <c r="T93" s="200"/>
      <c r="U93" s="197"/>
      <c r="V93" s="263"/>
    </row>
    <row r="94" spans="1:23" s="42" customFormat="1" ht="15" x14ac:dyDescent="0.2">
      <c r="B94" s="247"/>
      <c r="C94" s="250"/>
      <c r="D94" s="205"/>
      <c r="E94" s="190"/>
      <c r="F94" s="122"/>
      <c r="G94" s="128"/>
      <c r="H94" s="49" t="s">
        <v>191</v>
      </c>
      <c r="I94" s="50">
        <f>VLOOKUP(H94,Criterios!$B$3:$C$6,2,FALSE)</f>
        <v>0</v>
      </c>
      <c r="J94" s="49" t="s">
        <v>191</v>
      </c>
      <c r="K94" s="50">
        <f>VLOOKUP(J94,Criterios!$B$7:$C$9,2,FALSE)</f>
        <v>0</v>
      </c>
      <c r="L94" s="49"/>
      <c r="M94" s="49"/>
      <c r="N94" s="49"/>
      <c r="O94" s="49"/>
      <c r="P94" s="49"/>
      <c r="Q94" s="48">
        <f t="shared" si="2"/>
        <v>0</v>
      </c>
      <c r="R94" s="48">
        <f>IF(Q94&gt;1%,(R93-(R93*Q94)),Q94)</f>
        <v>0</v>
      </c>
      <c r="S94" s="214">
        <f>IF(R95&gt;1%,R95,R94)</f>
        <v>0</v>
      </c>
      <c r="T94" s="200"/>
      <c r="U94" s="197"/>
      <c r="V94" s="263"/>
    </row>
    <row r="95" spans="1:23" ht="15" customHeight="1" x14ac:dyDescent="0.2">
      <c r="B95" s="248"/>
      <c r="C95" s="251"/>
      <c r="D95" s="206"/>
      <c r="E95" s="191"/>
      <c r="F95" s="129"/>
      <c r="G95" s="130"/>
      <c r="H95" s="45" t="s">
        <v>191</v>
      </c>
      <c r="I95" s="46">
        <f>VLOOKUP(H95,Criterios!$B$3:$C$6,2,FALSE)</f>
        <v>0</v>
      </c>
      <c r="J95" s="45" t="s">
        <v>191</v>
      </c>
      <c r="K95" s="46">
        <f>VLOOKUP(J95,Criterios!$B$7:$C$9,2,FALSE)</f>
        <v>0</v>
      </c>
      <c r="L95" s="45"/>
      <c r="M95" s="45"/>
      <c r="N95" s="45"/>
      <c r="O95" s="45"/>
      <c r="P95" s="45"/>
      <c r="Q95" s="44">
        <f t="shared" si="2"/>
        <v>0</v>
      </c>
      <c r="R95" s="44">
        <f>IF(Q95&gt;1%,(R94-(R94*Q95)),Q95)</f>
        <v>0</v>
      </c>
      <c r="S95" s="215"/>
      <c r="T95" s="201"/>
      <c r="U95" s="198"/>
      <c r="V95" s="264"/>
    </row>
    <row r="96" spans="1:23" ht="5.25" customHeight="1" x14ac:dyDescent="0.2"/>
    <row r="98" spans="1:23" ht="6.75" customHeight="1" x14ac:dyDescent="0.2">
      <c r="A98" s="42"/>
      <c r="B98" s="41"/>
      <c r="C98" s="41"/>
      <c r="D98" s="41"/>
      <c r="E98" s="41"/>
      <c r="F98" s="41"/>
      <c r="G98" s="41"/>
      <c r="J98" s="38"/>
      <c r="K98" s="38"/>
      <c r="L98" s="38"/>
      <c r="M98" s="38"/>
      <c r="N98" s="38"/>
      <c r="O98" s="38"/>
      <c r="P98" s="38"/>
      <c r="Q98" s="38"/>
      <c r="R98" s="38"/>
      <c r="S98" s="38"/>
      <c r="T98" s="38"/>
      <c r="U98" s="38"/>
    </row>
    <row r="99" spans="1:23" ht="16.5" customHeight="1" x14ac:dyDescent="0.2">
      <c r="A99" s="42"/>
      <c r="B99" s="195" t="s">
        <v>173</v>
      </c>
      <c r="C99" s="195"/>
      <c r="D99" s="195"/>
      <c r="E99" s="195"/>
      <c r="F99" s="195"/>
      <c r="G99" s="195"/>
      <c r="H99" s="195"/>
      <c r="I99" s="195"/>
      <c r="J99" s="195"/>
      <c r="K99" s="195"/>
      <c r="L99" s="195"/>
      <c r="M99" s="195"/>
      <c r="N99" s="195"/>
      <c r="O99" s="195"/>
      <c r="P99" s="195"/>
      <c r="Q99" s="195"/>
      <c r="R99" s="195"/>
      <c r="S99" s="195"/>
      <c r="T99" s="195"/>
      <c r="U99" s="195"/>
      <c r="V99" s="195"/>
      <c r="W99" s="195"/>
    </row>
    <row r="100" spans="1:23" ht="15" x14ac:dyDescent="0.2">
      <c r="A100" s="42"/>
      <c r="B100" s="68"/>
      <c r="C100" s="68"/>
      <c r="D100" s="67"/>
      <c r="E100" s="67"/>
      <c r="F100" s="67"/>
      <c r="H100" s="69"/>
      <c r="I100" s="69"/>
      <c r="J100" s="69"/>
      <c r="K100" s="69"/>
      <c r="L100" s="69"/>
    </row>
    <row r="101" spans="1:23" ht="15" customHeight="1" x14ac:dyDescent="0.2">
      <c r="A101" s="42"/>
      <c r="B101" s="185" t="s">
        <v>172</v>
      </c>
      <c r="C101" s="186"/>
      <c r="D101" s="188"/>
      <c r="E101" s="188"/>
      <c r="F101" s="69" t="s">
        <v>171</v>
      </c>
      <c r="G101" s="243"/>
      <c r="H101" s="244"/>
      <c r="I101" s="185" t="s">
        <v>170</v>
      </c>
      <c r="J101" s="185"/>
      <c r="K101" s="185"/>
      <c r="L101" s="186"/>
      <c r="M101" s="243"/>
      <c r="N101" s="261"/>
      <c r="O101" s="261"/>
      <c r="P101" s="261"/>
      <c r="Q101" s="244"/>
      <c r="T101" s="38"/>
      <c r="U101" s="38"/>
    </row>
    <row r="102" spans="1:23" ht="15" x14ac:dyDescent="0.2">
      <c r="A102" s="42"/>
      <c r="B102" s="68"/>
      <c r="C102" s="68"/>
      <c r="D102" s="67"/>
      <c r="E102" s="67"/>
      <c r="F102" s="67"/>
      <c r="H102" s="239"/>
      <c r="I102" s="239"/>
      <c r="J102" s="239"/>
      <c r="K102" s="239"/>
      <c r="L102" s="239"/>
    </row>
    <row r="103" spans="1:23" s="63" customFormat="1" ht="28.5" customHeight="1" x14ac:dyDescent="0.2">
      <c r="B103" s="184" t="s">
        <v>169</v>
      </c>
      <c r="C103" s="184" t="s">
        <v>168</v>
      </c>
      <c r="D103" s="184" t="s">
        <v>167</v>
      </c>
      <c r="E103" s="184"/>
      <c r="F103" s="233" t="s">
        <v>166</v>
      </c>
      <c r="G103" s="184" t="s">
        <v>165</v>
      </c>
      <c r="H103" s="240" t="s">
        <v>164</v>
      </c>
      <c r="I103" s="241"/>
      <c r="J103" s="241"/>
      <c r="K103" s="241"/>
      <c r="L103" s="241"/>
      <c r="M103" s="241"/>
      <c r="N103" s="241"/>
      <c r="O103" s="241"/>
      <c r="P103" s="242"/>
      <c r="Q103" s="245" t="s">
        <v>163</v>
      </c>
      <c r="R103" s="245"/>
      <c r="S103" s="245"/>
      <c r="T103" s="245"/>
      <c r="U103" s="237" t="s">
        <v>162</v>
      </c>
      <c r="V103" s="238" t="s">
        <v>161</v>
      </c>
      <c r="W103" s="238" t="s">
        <v>160</v>
      </c>
    </row>
    <row r="104" spans="1:23" s="63" customFormat="1" ht="21.75" customHeight="1" x14ac:dyDescent="0.2">
      <c r="B104" s="184"/>
      <c r="C104" s="184"/>
      <c r="D104" s="184"/>
      <c r="E104" s="184"/>
      <c r="F104" s="234"/>
      <c r="G104" s="184"/>
      <c r="H104" s="240" t="s">
        <v>159</v>
      </c>
      <c r="I104" s="241"/>
      <c r="J104" s="241"/>
      <c r="K104" s="242"/>
      <c r="L104" s="240" t="s">
        <v>158</v>
      </c>
      <c r="M104" s="241"/>
      <c r="N104" s="241"/>
      <c r="O104" s="241"/>
      <c r="P104" s="242"/>
      <c r="Q104" s="208" t="s">
        <v>157</v>
      </c>
      <c r="R104" s="208" t="s">
        <v>156</v>
      </c>
      <c r="S104" s="208" t="s">
        <v>155</v>
      </c>
      <c r="T104" s="216" t="s">
        <v>154</v>
      </c>
      <c r="U104" s="237" t="s">
        <v>153</v>
      </c>
      <c r="V104" s="238"/>
      <c r="W104" s="238"/>
    </row>
    <row r="105" spans="1:23" s="63" customFormat="1" ht="63.75" x14ac:dyDescent="0.2">
      <c r="B105" s="184"/>
      <c r="C105" s="184"/>
      <c r="D105" s="65" t="s">
        <v>152</v>
      </c>
      <c r="E105" s="65" t="s">
        <v>22</v>
      </c>
      <c r="F105" s="235"/>
      <c r="G105" s="184"/>
      <c r="H105" s="65" t="s">
        <v>151</v>
      </c>
      <c r="I105" s="65" t="s">
        <v>149</v>
      </c>
      <c r="J105" s="65" t="s">
        <v>150</v>
      </c>
      <c r="K105" s="65" t="s">
        <v>149</v>
      </c>
      <c r="L105" s="65" t="s">
        <v>148</v>
      </c>
      <c r="M105" s="66" t="s">
        <v>30</v>
      </c>
      <c r="N105" s="66" t="s">
        <v>147</v>
      </c>
      <c r="O105" s="66" t="s">
        <v>146</v>
      </c>
      <c r="P105" s="65" t="s">
        <v>145</v>
      </c>
      <c r="Q105" s="209"/>
      <c r="R105" s="209"/>
      <c r="S105" s="209"/>
      <c r="T105" s="217"/>
      <c r="U105" s="237"/>
      <c r="V105" s="238"/>
      <c r="W105" s="238"/>
    </row>
    <row r="106" spans="1:23" s="56" customFormat="1" ht="14.25" customHeight="1" x14ac:dyDescent="0.2">
      <c r="B106" s="181"/>
      <c r="C106" s="181"/>
      <c r="D106" s="204"/>
      <c r="E106" s="189" t="e">
        <f>VLOOKUP(D106,Criterios!$A$20:$B$24,2,FALSE)</f>
        <v>#N/A</v>
      </c>
      <c r="F106" s="220" t="s">
        <v>144</v>
      </c>
      <c r="G106" s="61" t="s">
        <v>141</v>
      </c>
      <c r="H106" s="59"/>
      <c r="I106" s="60" t="e">
        <f>VLOOKUP(H106,Criterios!$B$3:$C$6,2,FALSE)</f>
        <v>#N/A</v>
      </c>
      <c r="J106" s="59"/>
      <c r="K106" s="60" t="e">
        <f>VLOOKUP(J106,Criterios!$B$7:$C$9,2,FALSE)</f>
        <v>#N/A</v>
      </c>
      <c r="L106" s="59"/>
      <c r="M106" s="59"/>
      <c r="N106" s="59"/>
      <c r="O106" s="59"/>
      <c r="P106" s="59"/>
      <c r="Q106" s="58" t="e">
        <f t="shared" ref="Q106:Q135" si="3">+I106+K106</f>
        <v>#N/A</v>
      </c>
      <c r="R106" s="58" t="e">
        <f>(E106-(E106*Q106))</f>
        <v>#N/A</v>
      </c>
      <c r="S106" s="212" t="e">
        <f>IF(R107&gt;1%,R107,R106)</f>
        <v>#N/A</v>
      </c>
      <c r="T106" s="199" t="e">
        <f>IF(S110&gt;1%,S110,(IF(S108&gt;1%,S108,S106)))</f>
        <v>#N/A</v>
      </c>
      <c r="U106" s="196" t="e">
        <f>IF(T106&lt;=20%,Criterios!$A$20,IF(T106&lt;=40%,Criterios!$A$21,IF(T106&lt;=60%,Criterios!$A$22,IF(T106&lt;=80,Criterios!$A$23,Criterios!$A$24))))</f>
        <v>#N/A</v>
      </c>
      <c r="V106" s="57"/>
      <c r="W106" s="57"/>
    </row>
    <row r="107" spans="1:23" s="56" customFormat="1" ht="14.25" x14ac:dyDescent="0.2">
      <c r="B107" s="182"/>
      <c r="C107" s="182"/>
      <c r="D107" s="205"/>
      <c r="E107" s="190"/>
      <c r="F107" s="221"/>
      <c r="G107" s="55" t="s">
        <v>140</v>
      </c>
      <c r="H107" s="53"/>
      <c r="I107" s="54" t="e">
        <f>VLOOKUP(H107,Criterios!$B$3:$C$6,2,FALSE)</f>
        <v>#N/A</v>
      </c>
      <c r="J107" s="53"/>
      <c r="K107" s="54" t="e">
        <f>VLOOKUP(J107,Criterios!$B$7:$C$9,2,FALSE)</f>
        <v>#N/A</v>
      </c>
      <c r="L107" s="53"/>
      <c r="M107" s="53"/>
      <c r="N107" s="53"/>
      <c r="O107" s="53"/>
      <c r="P107" s="53"/>
      <c r="Q107" s="52" t="e">
        <f t="shared" si="3"/>
        <v>#N/A</v>
      </c>
      <c r="R107" s="52" t="e">
        <f>(R106-(R106*Q107))</f>
        <v>#N/A</v>
      </c>
      <c r="S107" s="207"/>
      <c r="T107" s="200"/>
      <c r="U107" s="197"/>
      <c r="V107" s="57"/>
      <c r="W107" s="57"/>
    </row>
    <row r="108" spans="1:23" s="56" customFormat="1" ht="14.25" x14ac:dyDescent="0.2">
      <c r="B108" s="182"/>
      <c r="C108" s="182"/>
      <c r="D108" s="205"/>
      <c r="E108" s="190"/>
      <c r="F108" s="221" t="s">
        <v>143</v>
      </c>
      <c r="G108" s="55" t="s">
        <v>141</v>
      </c>
      <c r="H108" s="53"/>
      <c r="I108" s="54" t="e">
        <f>VLOOKUP(H108,Criterios!$B$3:$C$6,2,FALSE)</f>
        <v>#N/A</v>
      </c>
      <c r="J108" s="53"/>
      <c r="K108" s="54" t="e">
        <f>VLOOKUP(J108,Criterios!$B$7:$C$9,2,FALSE)</f>
        <v>#N/A</v>
      </c>
      <c r="L108" s="53"/>
      <c r="M108" s="53"/>
      <c r="N108" s="53"/>
      <c r="O108" s="53"/>
      <c r="P108" s="53"/>
      <c r="Q108" s="52" t="e">
        <f t="shared" si="3"/>
        <v>#N/A</v>
      </c>
      <c r="R108" s="52" t="e">
        <f>IF(Q108&gt;1%,(R107-(R107*Q108)),Q108)</f>
        <v>#N/A</v>
      </c>
      <c r="S108" s="207" t="e">
        <f>IF(R109&gt;1%,R109,R108)</f>
        <v>#N/A</v>
      </c>
      <c r="T108" s="200"/>
      <c r="U108" s="197"/>
      <c r="V108" s="57"/>
      <c r="W108" s="57"/>
    </row>
    <row r="109" spans="1:23" s="56" customFormat="1" ht="14.25" x14ac:dyDescent="0.2">
      <c r="B109" s="182"/>
      <c r="C109" s="182"/>
      <c r="D109" s="205"/>
      <c r="E109" s="190"/>
      <c r="F109" s="221"/>
      <c r="G109" s="55" t="s">
        <v>140</v>
      </c>
      <c r="H109" s="53"/>
      <c r="I109" s="54" t="e">
        <f>VLOOKUP(H109,Criterios!$B$3:$C$6,2,FALSE)</f>
        <v>#N/A</v>
      </c>
      <c r="J109" s="53"/>
      <c r="K109" s="54" t="e">
        <f>VLOOKUP(J109,Criterios!$B$7:$C$9,2,FALSE)</f>
        <v>#N/A</v>
      </c>
      <c r="L109" s="53"/>
      <c r="M109" s="53"/>
      <c r="N109" s="53"/>
      <c r="O109" s="53"/>
      <c r="P109" s="53"/>
      <c r="Q109" s="52" t="e">
        <f t="shared" si="3"/>
        <v>#N/A</v>
      </c>
      <c r="R109" s="52" t="e">
        <f>(R108-(R108*Q109))</f>
        <v>#N/A</v>
      </c>
      <c r="S109" s="207"/>
      <c r="T109" s="200"/>
      <c r="U109" s="197"/>
      <c r="V109" s="57"/>
      <c r="W109" s="57"/>
    </row>
    <row r="110" spans="1:23" s="56" customFormat="1" ht="14.25" x14ac:dyDescent="0.2">
      <c r="B110" s="182"/>
      <c r="C110" s="182"/>
      <c r="D110" s="205"/>
      <c r="E110" s="190"/>
      <c r="F110" s="202" t="s">
        <v>142</v>
      </c>
      <c r="G110" s="51" t="s">
        <v>141</v>
      </c>
      <c r="H110" s="49"/>
      <c r="I110" s="50" t="e">
        <f>VLOOKUP(H110,Criterios!$B$3:$C$6,2,FALSE)</f>
        <v>#N/A</v>
      </c>
      <c r="J110" s="53"/>
      <c r="K110" s="50" t="e">
        <f>VLOOKUP(J110,Criterios!$B$7:$C$9,2,FALSE)</f>
        <v>#N/A</v>
      </c>
      <c r="L110" s="49"/>
      <c r="M110" s="49"/>
      <c r="N110" s="49"/>
      <c r="O110" s="49"/>
      <c r="P110" s="49"/>
      <c r="Q110" s="48" t="e">
        <f t="shared" si="3"/>
        <v>#N/A</v>
      </c>
      <c r="R110" s="48" t="e">
        <f>IF(Q110&gt;1%,(R109-(R109*Q110)),Q110)</f>
        <v>#N/A</v>
      </c>
      <c r="S110" s="214" t="e">
        <f>IF(R111&gt;1%,R111,R110)</f>
        <v>#N/A</v>
      </c>
      <c r="T110" s="200"/>
      <c r="U110" s="197"/>
      <c r="V110" s="57"/>
      <c r="W110" s="57"/>
    </row>
    <row r="111" spans="1:23" s="56" customFormat="1" ht="14.25" x14ac:dyDescent="0.2">
      <c r="B111" s="183"/>
      <c r="C111" s="183"/>
      <c r="D111" s="206"/>
      <c r="E111" s="191"/>
      <c r="F111" s="203"/>
      <c r="G111" s="47" t="s">
        <v>140</v>
      </c>
      <c r="H111" s="45"/>
      <c r="I111" s="46" t="e">
        <f>VLOOKUP(H111,Criterios!$B$3:$C$6,2,FALSE)</f>
        <v>#N/A</v>
      </c>
      <c r="J111" s="45"/>
      <c r="K111" s="46" t="e">
        <f>VLOOKUP(J111,Criterios!$B$7:$C$9,2,FALSE)</f>
        <v>#N/A</v>
      </c>
      <c r="L111" s="45"/>
      <c r="M111" s="45"/>
      <c r="N111" s="45"/>
      <c r="O111" s="45"/>
      <c r="P111" s="45"/>
      <c r="Q111" s="44" t="e">
        <f t="shared" si="3"/>
        <v>#N/A</v>
      </c>
      <c r="R111" s="44" t="e">
        <f>IF(Q111&gt;1%,(R110-(R110*Q111)),Q111)</f>
        <v>#N/A</v>
      </c>
      <c r="S111" s="215"/>
      <c r="T111" s="201"/>
      <c r="U111" s="198"/>
      <c r="V111" s="57"/>
      <c r="W111" s="57"/>
    </row>
    <row r="112" spans="1:23" s="56" customFormat="1" ht="14.25" x14ac:dyDescent="0.2">
      <c r="B112" s="181"/>
      <c r="C112" s="181"/>
      <c r="D112" s="204"/>
      <c r="E112" s="189" t="e">
        <f>VLOOKUP(D112,Criterios!$A$20:$B$24,2,FALSE)</f>
        <v>#N/A</v>
      </c>
      <c r="F112" s="220" t="s">
        <v>144</v>
      </c>
      <c r="G112" s="61" t="s">
        <v>141</v>
      </c>
      <c r="H112" s="59"/>
      <c r="I112" s="60" t="e">
        <f>VLOOKUP(H112,Criterios!$B$3:$C$6,2,FALSE)</f>
        <v>#N/A</v>
      </c>
      <c r="J112" s="59"/>
      <c r="K112" s="60" t="e">
        <f>VLOOKUP(J112,Criterios!$B$7:$C$9,2,FALSE)</f>
        <v>#N/A</v>
      </c>
      <c r="L112" s="59"/>
      <c r="M112" s="59"/>
      <c r="N112" s="59"/>
      <c r="O112" s="59"/>
      <c r="P112" s="59"/>
      <c r="Q112" s="58" t="e">
        <f t="shared" si="3"/>
        <v>#N/A</v>
      </c>
      <c r="R112" s="58" t="e">
        <f>(E112-(E112*Q112))</f>
        <v>#N/A</v>
      </c>
      <c r="S112" s="212" t="e">
        <f>IF(R113&gt;1%,R113,R112)</f>
        <v>#N/A</v>
      </c>
      <c r="T112" s="199" t="e">
        <f>IF(S116&gt;1%,S116,(IF(S114&gt;1%,S114,S112)))</f>
        <v>#N/A</v>
      </c>
      <c r="U112" s="196" t="e">
        <f>IF(T112&lt;=20%,Criterios!$A$20,IF(T112&lt;=40%,Criterios!$A$21,IF(T112&lt;=60%,Criterios!$A$22,IF(T112&lt;=80,Criterios!$A$23,Criterios!$A$24))))</f>
        <v>#N/A</v>
      </c>
      <c r="V112" s="57"/>
      <c r="W112" s="57"/>
    </row>
    <row r="113" spans="1:23" s="42" customFormat="1" ht="15" x14ac:dyDescent="0.2">
      <c r="B113" s="182"/>
      <c r="C113" s="182"/>
      <c r="D113" s="205"/>
      <c r="E113" s="190"/>
      <c r="F113" s="221"/>
      <c r="G113" s="55" t="s">
        <v>140</v>
      </c>
      <c r="H113" s="53"/>
      <c r="I113" s="54" t="e">
        <f>VLOOKUP(H113,Criterios!$B$3:$C$6,2,FALSE)</f>
        <v>#N/A</v>
      </c>
      <c r="J113" s="53"/>
      <c r="K113" s="54" t="e">
        <f>VLOOKUP(J113,Criterios!$B$7:$C$9,2,FALSE)</f>
        <v>#N/A</v>
      </c>
      <c r="L113" s="53"/>
      <c r="M113" s="53"/>
      <c r="N113" s="53"/>
      <c r="O113" s="53"/>
      <c r="P113" s="53"/>
      <c r="Q113" s="52" t="e">
        <f t="shared" si="3"/>
        <v>#N/A</v>
      </c>
      <c r="R113" s="52" t="e">
        <f>(R112-(R112*Q113))</f>
        <v>#N/A</v>
      </c>
      <c r="S113" s="207"/>
      <c r="T113" s="200"/>
      <c r="U113" s="197"/>
      <c r="V113" s="43"/>
      <c r="W113" s="43"/>
    </row>
    <row r="114" spans="1:23" s="42" customFormat="1" ht="15" x14ac:dyDescent="0.2">
      <c r="B114" s="182"/>
      <c r="C114" s="182"/>
      <c r="D114" s="205"/>
      <c r="E114" s="190"/>
      <c r="F114" s="221" t="s">
        <v>143</v>
      </c>
      <c r="G114" s="55" t="s">
        <v>141</v>
      </c>
      <c r="H114" s="53"/>
      <c r="I114" s="54" t="e">
        <f>VLOOKUP(H114,Criterios!$B$3:$C$6,2,FALSE)</f>
        <v>#N/A</v>
      </c>
      <c r="J114" s="53"/>
      <c r="K114" s="54" t="e">
        <f>VLOOKUP(J114,Criterios!$B$7:$C$9,2,FALSE)</f>
        <v>#N/A</v>
      </c>
      <c r="L114" s="53"/>
      <c r="M114" s="53"/>
      <c r="N114" s="53"/>
      <c r="O114" s="53"/>
      <c r="P114" s="53"/>
      <c r="Q114" s="52" t="e">
        <f t="shared" si="3"/>
        <v>#N/A</v>
      </c>
      <c r="R114" s="52" t="e">
        <f>IF(Q114&gt;1%,(R113-(R113*Q114)),Q114)</f>
        <v>#N/A</v>
      </c>
      <c r="S114" s="207" t="e">
        <f>IF(R115&gt;1%,R115,R114)</f>
        <v>#N/A</v>
      </c>
      <c r="T114" s="200"/>
      <c r="U114" s="197"/>
      <c r="V114" s="43"/>
      <c r="W114" s="43"/>
    </row>
    <row r="115" spans="1:23" s="42" customFormat="1" ht="15" x14ac:dyDescent="0.2">
      <c r="B115" s="182"/>
      <c r="C115" s="182"/>
      <c r="D115" s="205"/>
      <c r="E115" s="190"/>
      <c r="F115" s="221"/>
      <c r="G115" s="55" t="s">
        <v>140</v>
      </c>
      <c r="H115" s="53"/>
      <c r="I115" s="54" t="e">
        <f>VLOOKUP(H115,Criterios!$B$3:$C$6,2,FALSE)</f>
        <v>#N/A</v>
      </c>
      <c r="J115" s="53"/>
      <c r="K115" s="54" t="e">
        <f>VLOOKUP(J115,Criterios!$B$7:$C$9,2,FALSE)</f>
        <v>#N/A</v>
      </c>
      <c r="L115" s="53"/>
      <c r="M115" s="53"/>
      <c r="N115" s="53"/>
      <c r="O115" s="53"/>
      <c r="P115" s="53"/>
      <c r="Q115" s="52" t="e">
        <f t="shared" si="3"/>
        <v>#N/A</v>
      </c>
      <c r="R115" s="52" t="e">
        <f>(R114-(R114*Q115))</f>
        <v>#N/A</v>
      </c>
      <c r="S115" s="207"/>
      <c r="T115" s="200"/>
      <c r="U115" s="197"/>
      <c r="V115" s="43"/>
      <c r="W115" s="43"/>
    </row>
    <row r="116" spans="1:23" s="42" customFormat="1" ht="15" x14ac:dyDescent="0.2">
      <c r="B116" s="182"/>
      <c r="C116" s="182"/>
      <c r="D116" s="205"/>
      <c r="E116" s="190"/>
      <c r="F116" s="202" t="s">
        <v>142</v>
      </c>
      <c r="G116" s="51" t="s">
        <v>141</v>
      </c>
      <c r="H116" s="49"/>
      <c r="I116" s="50" t="e">
        <f>VLOOKUP(H116,Criterios!$B$3:$C$6,2,FALSE)</f>
        <v>#N/A</v>
      </c>
      <c r="J116" s="49"/>
      <c r="K116" s="50" t="e">
        <f>VLOOKUP(J116,Criterios!$B$7:$C$9,2,FALSE)</f>
        <v>#N/A</v>
      </c>
      <c r="L116" s="49"/>
      <c r="M116" s="49"/>
      <c r="N116" s="49"/>
      <c r="O116" s="49"/>
      <c r="P116" s="49"/>
      <c r="Q116" s="48" t="e">
        <f t="shared" si="3"/>
        <v>#N/A</v>
      </c>
      <c r="R116" s="48" t="e">
        <f>IF(Q116&gt;1%,(R115-(R115*Q116)),Q116)</f>
        <v>#N/A</v>
      </c>
      <c r="S116" s="214" t="e">
        <f>IF(R117&gt;1%,R117,R116)</f>
        <v>#N/A</v>
      </c>
      <c r="T116" s="200"/>
      <c r="U116" s="197"/>
      <c r="V116" s="43"/>
      <c r="W116" s="43"/>
    </row>
    <row r="117" spans="1:23" s="42" customFormat="1" ht="15" x14ac:dyDescent="0.2">
      <c r="B117" s="183"/>
      <c r="C117" s="183"/>
      <c r="D117" s="206"/>
      <c r="E117" s="191"/>
      <c r="F117" s="203"/>
      <c r="G117" s="47" t="s">
        <v>140</v>
      </c>
      <c r="H117" s="45"/>
      <c r="I117" s="46" t="e">
        <f>VLOOKUP(H117,Criterios!$B$3:$C$6,2,FALSE)</f>
        <v>#N/A</v>
      </c>
      <c r="J117" s="45"/>
      <c r="K117" s="46" t="e">
        <f>VLOOKUP(J117,Criterios!$B$7:$C$9,2,FALSE)</f>
        <v>#N/A</v>
      </c>
      <c r="L117" s="45"/>
      <c r="M117" s="45"/>
      <c r="N117" s="45"/>
      <c r="O117" s="45"/>
      <c r="P117" s="45"/>
      <c r="Q117" s="44" t="e">
        <f t="shared" si="3"/>
        <v>#N/A</v>
      </c>
      <c r="R117" s="44" t="e">
        <f>IF(Q117&gt;1%,(R116-(R116*Q117)),Q117)</f>
        <v>#N/A</v>
      </c>
      <c r="S117" s="215"/>
      <c r="T117" s="201"/>
      <c r="U117" s="198"/>
      <c r="V117" s="43"/>
      <c r="W117" s="43"/>
    </row>
    <row r="118" spans="1:23" s="63" customFormat="1" ht="15" x14ac:dyDescent="0.2">
      <c r="B118" s="181"/>
      <c r="C118" s="181"/>
      <c r="D118" s="204"/>
      <c r="E118" s="189" t="e">
        <f>VLOOKUP(D118,Criterios!$A$20:$B$24,2,FALSE)</f>
        <v>#N/A</v>
      </c>
      <c r="F118" s="220" t="s">
        <v>144</v>
      </c>
      <c r="G118" s="61" t="s">
        <v>141</v>
      </c>
      <c r="H118" s="59"/>
      <c r="I118" s="60" t="e">
        <f>VLOOKUP(H118,Criterios!$B$3:$C$6,2,FALSE)</f>
        <v>#N/A</v>
      </c>
      <c r="J118" s="59"/>
      <c r="K118" s="60" t="e">
        <f>VLOOKUP(J118,Criterios!$B$7:$C$9,2,FALSE)</f>
        <v>#N/A</v>
      </c>
      <c r="L118" s="59"/>
      <c r="M118" s="59"/>
      <c r="N118" s="59"/>
      <c r="O118" s="59"/>
      <c r="P118" s="59"/>
      <c r="Q118" s="58" t="e">
        <f t="shared" si="3"/>
        <v>#N/A</v>
      </c>
      <c r="R118" s="58" t="e">
        <f>(E118-(E118*Q118))</f>
        <v>#N/A</v>
      </c>
      <c r="S118" s="212" t="e">
        <f>IF(R119&gt;1%,R119,R118)</f>
        <v>#N/A</v>
      </c>
      <c r="T118" s="199" t="e">
        <f>IF(S122&gt;1%,S122,(IF(S120&gt;1%,S120,S118)))</f>
        <v>#N/A</v>
      </c>
      <c r="U118" s="196" t="e">
        <f>IF(T118&lt;=20%,Criterios!$A$20,IF(T118&lt;=40%,Criterios!$A$21,IF(T118&lt;=60%,Criterios!$A$22,IF(T118&lt;=80,Criterios!$A$23,Criterios!$A$24))))</f>
        <v>#N/A</v>
      </c>
      <c r="V118" s="64"/>
      <c r="W118" s="64"/>
    </row>
    <row r="119" spans="1:23" s="63" customFormat="1" ht="15" x14ac:dyDescent="0.2">
      <c r="B119" s="182"/>
      <c r="C119" s="182"/>
      <c r="D119" s="205"/>
      <c r="E119" s="190"/>
      <c r="F119" s="221"/>
      <c r="G119" s="55" t="s">
        <v>140</v>
      </c>
      <c r="H119" s="53"/>
      <c r="I119" s="54" t="e">
        <f>VLOOKUP(H119,Criterios!$B$3:$C$6,2,FALSE)</f>
        <v>#N/A</v>
      </c>
      <c r="J119" s="53"/>
      <c r="K119" s="54" t="e">
        <f>VLOOKUP(J119,Criterios!$B$7:$C$9,2,FALSE)</f>
        <v>#N/A</v>
      </c>
      <c r="L119" s="53"/>
      <c r="M119" s="53"/>
      <c r="N119" s="53"/>
      <c r="O119" s="53"/>
      <c r="P119" s="53"/>
      <c r="Q119" s="52" t="e">
        <f t="shared" si="3"/>
        <v>#N/A</v>
      </c>
      <c r="R119" s="52" t="e">
        <f>(R118-(R118*Q119))</f>
        <v>#N/A</v>
      </c>
      <c r="S119" s="207"/>
      <c r="T119" s="200"/>
      <c r="U119" s="197"/>
      <c r="V119" s="64"/>
      <c r="W119" s="64"/>
    </row>
    <row r="120" spans="1:23" s="63" customFormat="1" ht="15" x14ac:dyDescent="0.2">
      <c r="B120" s="182"/>
      <c r="C120" s="182"/>
      <c r="D120" s="205"/>
      <c r="E120" s="190"/>
      <c r="F120" s="221" t="s">
        <v>143</v>
      </c>
      <c r="G120" s="55" t="s">
        <v>141</v>
      </c>
      <c r="H120" s="53"/>
      <c r="I120" s="54" t="e">
        <f>VLOOKUP(H120,Criterios!$B$3:$C$6,2,FALSE)</f>
        <v>#N/A</v>
      </c>
      <c r="J120" s="53"/>
      <c r="K120" s="54" t="e">
        <f>VLOOKUP(J120,Criterios!$B$7:$C$9,2,FALSE)</f>
        <v>#N/A</v>
      </c>
      <c r="L120" s="53"/>
      <c r="M120" s="53"/>
      <c r="N120" s="53"/>
      <c r="O120" s="53"/>
      <c r="P120" s="53"/>
      <c r="Q120" s="52" t="e">
        <f t="shared" si="3"/>
        <v>#N/A</v>
      </c>
      <c r="R120" s="52" t="e">
        <f>IF(Q120&gt;1%,(R119-(R119*Q120)),Q120)</f>
        <v>#N/A</v>
      </c>
      <c r="S120" s="207" t="e">
        <f>IF(R121&gt;1%,R121,R120)</f>
        <v>#N/A</v>
      </c>
      <c r="T120" s="200"/>
      <c r="U120" s="197"/>
      <c r="V120" s="64"/>
      <c r="W120" s="64"/>
    </row>
    <row r="121" spans="1:23" s="63" customFormat="1" ht="15" x14ac:dyDescent="0.2">
      <c r="B121" s="182"/>
      <c r="C121" s="182"/>
      <c r="D121" s="205"/>
      <c r="E121" s="190"/>
      <c r="F121" s="221"/>
      <c r="G121" s="55" t="s">
        <v>140</v>
      </c>
      <c r="H121" s="53"/>
      <c r="I121" s="54" t="e">
        <f>VLOOKUP(H121,Criterios!$B$3:$C$6,2,FALSE)</f>
        <v>#N/A</v>
      </c>
      <c r="J121" s="53"/>
      <c r="K121" s="54" t="e">
        <f>VLOOKUP(J121,Criterios!$B$7:$C$9,2,FALSE)</f>
        <v>#N/A</v>
      </c>
      <c r="L121" s="53"/>
      <c r="M121" s="53"/>
      <c r="N121" s="53"/>
      <c r="O121" s="53"/>
      <c r="P121" s="53"/>
      <c r="Q121" s="52" t="e">
        <f t="shared" si="3"/>
        <v>#N/A</v>
      </c>
      <c r="R121" s="52" t="e">
        <f>(R120-(R120*Q121))</f>
        <v>#N/A</v>
      </c>
      <c r="S121" s="207"/>
      <c r="T121" s="200"/>
      <c r="U121" s="197"/>
      <c r="V121" s="64"/>
      <c r="W121" s="64"/>
    </row>
    <row r="122" spans="1:23" s="63" customFormat="1" ht="15" x14ac:dyDescent="0.2">
      <c r="B122" s="182"/>
      <c r="C122" s="182"/>
      <c r="D122" s="205"/>
      <c r="E122" s="190"/>
      <c r="F122" s="202" t="s">
        <v>142</v>
      </c>
      <c r="G122" s="51" t="s">
        <v>141</v>
      </c>
      <c r="H122" s="49"/>
      <c r="I122" s="50" t="e">
        <f>VLOOKUP(H122,Criterios!$B$3:$C$6,2,FALSE)</f>
        <v>#N/A</v>
      </c>
      <c r="J122" s="49"/>
      <c r="K122" s="50" t="e">
        <f>VLOOKUP(J122,Criterios!$B$7:$C$9,2,FALSE)</f>
        <v>#N/A</v>
      </c>
      <c r="L122" s="49"/>
      <c r="M122" s="49"/>
      <c r="N122" s="49"/>
      <c r="O122" s="49"/>
      <c r="P122" s="49"/>
      <c r="Q122" s="48" t="e">
        <f t="shared" si="3"/>
        <v>#N/A</v>
      </c>
      <c r="R122" s="48" t="e">
        <f>IF(Q122&gt;1%,(R121-(R121*Q122)),Q122)</f>
        <v>#N/A</v>
      </c>
      <c r="S122" s="214" t="e">
        <f>IF(R123&gt;1%,R123,R122)</f>
        <v>#N/A</v>
      </c>
      <c r="T122" s="200"/>
      <c r="U122" s="197"/>
      <c r="V122" s="64"/>
      <c r="W122" s="64"/>
    </row>
    <row r="123" spans="1:23" x14ac:dyDescent="0.2">
      <c r="B123" s="183"/>
      <c r="C123" s="183"/>
      <c r="D123" s="206"/>
      <c r="E123" s="191"/>
      <c r="F123" s="203"/>
      <c r="G123" s="47" t="s">
        <v>140</v>
      </c>
      <c r="H123" s="45"/>
      <c r="I123" s="46" t="e">
        <f>VLOOKUP(H123,Criterios!$B$3:$C$6,2,FALSE)</f>
        <v>#N/A</v>
      </c>
      <c r="J123" s="45"/>
      <c r="K123" s="46" t="e">
        <f>VLOOKUP(J123,Criterios!$B$7:$C$9,2,FALSE)</f>
        <v>#N/A</v>
      </c>
      <c r="L123" s="45"/>
      <c r="M123" s="45"/>
      <c r="N123" s="45"/>
      <c r="O123" s="45"/>
      <c r="P123" s="45"/>
      <c r="Q123" s="44" t="e">
        <f t="shared" si="3"/>
        <v>#N/A</v>
      </c>
      <c r="R123" s="44" t="e">
        <f>IF(Q123&gt;1%,(R122-(R122*Q123)),Q123)</f>
        <v>#N/A</v>
      </c>
      <c r="S123" s="215"/>
      <c r="T123" s="201"/>
      <c r="U123" s="198"/>
      <c r="V123" s="62"/>
      <c r="W123" s="62"/>
    </row>
    <row r="124" spans="1:23" ht="14.25" x14ac:dyDescent="0.2">
      <c r="A124" s="56"/>
      <c r="B124" s="181"/>
      <c r="C124" s="181"/>
      <c r="D124" s="204"/>
      <c r="E124" s="189" t="e">
        <f>VLOOKUP(D124,Criterios!$A$20:$B$24,2,FALSE)</f>
        <v>#N/A</v>
      </c>
      <c r="F124" s="220" t="s">
        <v>144</v>
      </c>
      <c r="G124" s="61" t="s">
        <v>141</v>
      </c>
      <c r="H124" s="59"/>
      <c r="I124" s="60" t="e">
        <f>VLOOKUP(H124,Criterios!$B$3:$C$6,2,FALSE)</f>
        <v>#N/A</v>
      </c>
      <c r="J124" s="59"/>
      <c r="K124" s="60" t="e">
        <f>VLOOKUP(J124,Criterios!$B$7:$C$9,2,FALSE)</f>
        <v>#N/A</v>
      </c>
      <c r="L124" s="59"/>
      <c r="M124" s="59"/>
      <c r="N124" s="59"/>
      <c r="O124" s="59"/>
      <c r="P124" s="59"/>
      <c r="Q124" s="58" t="e">
        <f t="shared" si="3"/>
        <v>#N/A</v>
      </c>
      <c r="R124" s="58" t="e">
        <f>(E124-(E124*Q124))</f>
        <v>#N/A</v>
      </c>
      <c r="S124" s="212" t="e">
        <f>IF(R125&gt;1%,R125,R124)</f>
        <v>#N/A</v>
      </c>
      <c r="T124" s="199" t="e">
        <f>IF(S128&gt;1%,S128,(IF(S126&gt;1%,S126,S124)))</f>
        <v>#N/A</v>
      </c>
      <c r="U124" s="196" t="e">
        <f>IF(T124&lt;=20%,Criterios!$A$20,IF(T124&lt;=40%,Criterios!$A$21,IF(T124&lt;=60%,Criterios!$A$22,IF(T124&lt;=80,Criterios!$A$23,Criterios!$A$24))))</f>
        <v>#N/A</v>
      </c>
      <c r="V124" s="62"/>
      <c r="W124" s="62"/>
    </row>
    <row r="125" spans="1:23" ht="14.25" x14ac:dyDescent="0.2">
      <c r="A125" s="56"/>
      <c r="B125" s="182"/>
      <c r="C125" s="182"/>
      <c r="D125" s="205"/>
      <c r="E125" s="190"/>
      <c r="F125" s="221"/>
      <c r="G125" s="55" t="s">
        <v>140</v>
      </c>
      <c r="H125" s="53"/>
      <c r="I125" s="54" t="e">
        <f>VLOOKUP(H125,Criterios!$B$3:$C$6,2,FALSE)</f>
        <v>#N/A</v>
      </c>
      <c r="J125" s="53"/>
      <c r="K125" s="54" t="e">
        <f>VLOOKUP(J125,Criterios!$B$7:$C$9,2,FALSE)</f>
        <v>#N/A</v>
      </c>
      <c r="L125" s="53"/>
      <c r="M125" s="53"/>
      <c r="N125" s="53"/>
      <c r="O125" s="53"/>
      <c r="P125" s="53"/>
      <c r="Q125" s="52" t="e">
        <f t="shared" si="3"/>
        <v>#N/A</v>
      </c>
      <c r="R125" s="52" t="e">
        <f>(R124-(R124*Q125))</f>
        <v>#N/A</v>
      </c>
      <c r="S125" s="207"/>
      <c r="T125" s="200"/>
      <c r="U125" s="197"/>
      <c r="V125" s="62"/>
      <c r="W125" s="62"/>
    </row>
    <row r="126" spans="1:23" ht="14.25" x14ac:dyDescent="0.2">
      <c r="A126" s="56"/>
      <c r="B126" s="182"/>
      <c r="C126" s="182"/>
      <c r="D126" s="205"/>
      <c r="E126" s="190"/>
      <c r="F126" s="221" t="s">
        <v>143</v>
      </c>
      <c r="G126" s="55" t="s">
        <v>141</v>
      </c>
      <c r="H126" s="53"/>
      <c r="I126" s="54" t="e">
        <f>VLOOKUP(H126,Criterios!$B$3:$C$6,2,FALSE)</f>
        <v>#N/A</v>
      </c>
      <c r="J126" s="53"/>
      <c r="K126" s="54" t="e">
        <f>VLOOKUP(J126,Criterios!$B$7:$C$9,2,FALSE)</f>
        <v>#N/A</v>
      </c>
      <c r="L126" s="53"/>
      <c r="M126" s="53"/>
      <c r="N126" s="53"/>
      <c r="O126" s="53"/>
      <c r="P126" s="53"/>
      <c r="Q126" s="52" t="e">
        <f t="shared" si="3"/>
        <v>#N/A</v>
      </c>
      <c r="R126" s="52" t="e">
        <f>IF(Q126&gt;1%,(R125-(R125*Q126)),Q126)</f>
        <v>#N/A</v>
      </c>
      <c r="S126" s="207" t="e">
        <f>IF(R127&gt;1%,R127,R126)</f>
        <v>#N/A</v>
      </c>
      <c r="T126" s="200"/>
      <c r="U126" s="197"/>
      <c r="V126" s="62"/>
      <c r="W126" s="62"/>
    </row>
    <row r="127" spans="1:23" ht="14.25" x14ac:dyDescent="0.2">
      <c r="A127" s="56"/>
      <c r="B127" s="182"/>
      <c r="C127" s="182"/>
      <c r="D127" s="205"/>
      <c r="E127" s="190"/>
      <c r="F127" s="221"/>
      <c r="G127" s="55" t="s">
        <v>140</v>
      </c>
      <c r="H127" s="53"/>
      <c r="I127" s="54" t="e">
        <f>VLOOKUP(H127,Criterios!$B$3:$C$6,2,FALSE)</f>
        <v>#N/A</v>
      </c>
      <c r="J127" s="53"/>
      <c r="K127" s="54" t="e">
        <f>VLOOKUP(J127,Criterios!$B$7:$C$9,2,FALSE)</f>
        <v>#N/A</v>
      </c>
      <c r="L127" s="53"/>
      <c r="M127" s="53"/>
      <c r="N127" s="53"/>
      <c r="O127" s="53"/>
      <c r="P127" s="53"/>
      <c r="Q127" s="52" t="e">
        <f t="shared" si="3"/>
        <v>#N/A</v>
      </c>
      <c r="R127" s="52" t="e">
        <f>(R126-(R126*Q127))</f>
        <v>#N/A</v>
      </c>
      <c r="S127" s="207"/>
      <c r="T127" s="200"/>
      <c r="U127" s="197"/>
      <c r="V127" s="62"/>
      <c r="W127" s="62"/>
    </row>
    <row r="128" spans="1:23" ht="14.25" x14ac:dyDescent="0.2">
      <c r="A128" s="56"/>
      <c r="B128" s="182"/>
      <c r="C128" s="182"/>
      <c r="D128" s="205"/>
      <c r="E128" s="190"/>
      <c r="F128" s="202" t="s">
        <v>142</v>
      </c>
      <c r="G128" s="51" t="s">
        <v>141</v>
      </c>
      <c r="H128" s="49"/>
      <c r="I128" s="50" t="e">
        <f>VLOOKUP(H128,Criterios!$B$3:$C$6,2,FALSE)</f>
        <v>#N/A</v>
      </c>
      <c r="J128" s="49"/>
      <c r="K128" s="50" t="e">
        <f>VLOOKUP(J128,Criterios!$B$7:$C$9,2,FALSE)</f>
        <v>#N/A</v>
      </c>
      <c r="L128" s="49"/>
      <c r="M128" s="49"/>
      <c r="N128" s="49"/>
      <c r="O128" s="49"/>
      <c r="P128" s="49"/>
      <c r="Q128" s="48" t="e">
        <f t="shared" si="3"/>
        <v>#N/A</v>
      </c>
      <c r="R128" s="48" t="e">
        <f>IF(Q128&gt;1%,(R127-(R127*Q128)),Q128)</f>
        <v>#N/A</v>
      </c>
      <c r="S128" s="214" t="e">
        <f>IF(R129&gt;1%,R129,R128)</f>
        <v>#N/A</v>
      </c>
      <c r="T128" s="200"/>
      <c r="U128" s="197"/>
      <c r="V128" s="62"/>
      <c r="W128" s="62"/>
    </row>
    <row r="129" spans="1:23" ht="14.25" x14ac:dyDescent="0.2">
      <c r="A129" s="56"/>
      <c r="B129" s="183"/>
      <c r="C129" s="183"/>
      <c r="D129" s="206"/>
      <c r="E129" s="191"/>
      <c r="F129" s="203"/>
      <c r="G129" s="47" t="s">
        <v>140</v>
      </c>
      <c r="H129" s="45"/>
      <c r="I129" s="46" t="e">
        <f>VLOOKUP(H129,Criterios!$B$3:$C$6,2,FALSE)</f>
        <v>#N/A</v>
      </c>
      <c r="J129" s="45"/>
      <c r="K129" s="46" t="e">
        <f>VLOOKUP(J129,Criterios!$B$7:$C$9,2,FALSE)</f>
        <v>#N/A</v>
      </c>
      <c r="L129" s="45"/>
      <c r="M129" s="45"/>
      <c r="N129" s="45"/>
      <c r="O129" s="45"/>
      <c r="P129" s="45"/>
      <c r="Q129" s="44" t="e">
        <f t="shared" si="3"/>
        <v>#N/A</v>
      </c>
      <c r="R129" s="44" t="e">
        <f>IF(Q129&gt;1%,(R128-(R128*Q129)),Q129)</f>
        <v>#N/A</v>
      </c>
      <c r="S129" s="215"/>
      <c r="T129" s="201"/>
      <c r="U129" s="198"/>
      <c r="V129" s="62"/>
      <c r="W129" s="62"/>
    </row>
    <row r="130" spans="1:23" s="56" customFormat="1" ht="14.25" x14ac:dyDescent="0.2">
      <c r="B130" s="181"/>
      <c r="C130" s="181"/>
      <c r="D130" s="204"/>
      <c r="E130" s="189" t="e">
        <f>VLOOKUP(D130,Criterios!$A$20:$B$24,2,FALSE)</f>
        <v>#N/A</v>
      </c>
      <c r="F130" s="220" t="s">
        <v>144</v>
      </c>
      <c r="G130" s="61" t="s">
        <v>141</v>
      </c>
      <c r="H130" s="59"/>
      <c r="I130" s="60" t="e">
        <f>VLOOKUP(H130,Criterios!$B$3:$C$6,2,FALSE)</f>
        <v>#N/A</v>
      </c>
      <c r="J130" s="59"/>
      <c r="K130" s="60" t="e">
        <f>VLOOKUP(J130,Criterios!$B$7:$C$9,2,FALSE)</f>
        <v>#N/A</v>
      </c>
      <c r="L130" s="59"/>
      <c r="M130" s="59"/>
      <c r="N130" s="59"/>
      <c r="O130" s="59"/>
      <c r="P130" s="59"/>
      <c r="Q130" s="58" t="e">
        <f t="shared" si="3"/>
        <v>#N/A</v>
      </c>
      <c r="R130" s="58" t="e">
        <f>(E130-(E130*Q130))</f>
        <v>#N/A</v>
      </c>
      <c r="S130" s="212" t="e">
        <f>IF(R131&gt;1%,R131,R130)</f>
        <v>#N/A</v>
      </c>
      <c r="T130" s="199" t="e">
        <f>IF(S134&gt;1%,S134,(IF(S132&gt;1%,S132,S130)))</f>
        <v>#N/A</v>
      </c>
      <c r="U130" s="196" t="e">
        <f>IF(T130&lt;=20%,Criterios!$A$20,IF(T130&lt;=40%,Criterios!$A$21,IF(T130&lt;=60%,Criterios!$A$22,IF(T130&lt;=80,Criterios!$A$23,Criterios!$A$24))))</f>
        <v>#N/A</v>
      </c>
      <c r="V130" s="57"/>
      <c r="W130" s="57"/>
    </row>
    <row r="131" spans="1:23" s="42" customFormat="1" ht="15" x14ac:dyDescent="0.2">
      <c r="B131" s="182"/>
      <c r="C131" s="182"/>
      <c r="D131" s="205"/>
      <c r="E131" s="190"/>
      <c r="F131" s="221"/>
      <c r="G131" s="55" t="s">
        <v>140</v>
      </c>
      <c r="H131" s="53"/>
      <c r="I131" s="54" t="e">
        <f>VLOOKUP(H131,Criterios!$B$3:$C$6,2,FALSE)</f>
        <v>#N/A</v>
      </c>
      <c r="J131" s="53"/>
      <c r="K131" s="54" t="e">
        <f>VLOOKUP(J131,Criterios!$B$7:$C$9,2,FALSE)</f>
        <v>#N/A</v>
      </c>
      <c r="L131" s="53"/>
      <c r="M131" s="53"/>
      <c r="N131" s="53"/>
      <c r="O131" s="53"/>
      <c r="P131" s="53"/>
      <c r="Q131" s="52" t="e">
        <f t="shared" si="3"/>
        <v>#N/A</v>
      </c>
      <c r="R131" s="52" t="e">
        <f>(R130-(R130*Q131))</f>
        <v>#N/A</v>
      </c>
      <c r="S131" s="207"/>
      <c r="T131" s="200"/>
      <c r="U131" s="197"/>
      <c r="V131" s="43"/>
      <c r="W131" s="43"/>
    </row>
    <row r="132" spans="1:23" s="42" customFormat="1" ht="15" x14ac:dyDescent="0.2">
      <c r="B132" s="182"/>
      <c r="C132" s="182"/>
      <c r="D132" s="205"/>
      <c r="E132" s="190"/>
      <c r="F132" s="221" t="s">
        <v>143</v>
      </c>
      <c r="G132" s="55" t="s">
        <v>141</v>
      </c>
      <c r="H132" s="53"/>
      <c r="I132" s="54" t="e">
        <f>VLOOKUP(H132,Criterios!$B$3:$C$6,2,FALSE)</f>
        <v>#N/A</v>
      </c>
      <c r="J132" s="53"/>
      <c r="K132" s="54" t="e">
        <f>VLOOKUP(J132,Criterios!$B$7:$C$9,2,FALSE)</f>
        <v>#N/A</v>
      </c>
      <c r="L132" s="53"/>
      <c r="M132" s="53"/>
      <c r="N132" s="53"/>
      <c r="O132" s="53"/>
      <c r="P132" s="53"/>
      <c r="Q132" s="52" t="e">
        <f t="shared" si="3"/>
        <v>#N/A</v>
      </c>
      <c r="R132" s="52" t="e">
        <f>IF(Q132&gt;1%,(R131-(R131*Q132)),Q132)</f>
        <v>#N/A</v>
      </c>
      <c r="S132" s="207" t="e">
        <f>IF(R133&gt;1%,R133,R132)</f>
        <v>#N/A</v>
      </c>
      <c r="T132" s="200"/>
      <c r="U132" s="197"/>
      <c r="V132" s="43"/>
      <c r="W132" s="43"/>
    </row>
    <row r="133" spans="1:23" s="42" customFormat="1" ht="15" x14ac:dyDescent="0.2">
      <c r="B133" s="182"/>
      <c r="C133" s="182"/>
      <c r="D133" s="205"/>
      <c r="E133" s="190"/>
      <c r="F133" s="221"/>
      <c r="G133" s="55" t="s">
        <v>140</v>
      </c>
      <c r="H133" s="53"/>
      <c r="I133" s="54" t="e">
        <f>VLOOKUP(H133,Criterios!$B$3:$C$6,2,FALSE)</f>
        <v>#N/A</v>
      </c>
      <c r="J133" s="53"/>
      <c r="K133" s="54" t="e">
        <f>VLOOKUP(J133,Criterios!$B$7:$C$9,2,FALSE)</f>
        <v>#N/A</v>
      </c>
      <c r="L133" s="53"/>
      <c r="M133" s="53"/>
      <c r="N133" s="53"/>
      <c r="O133" s="53"/>
      <c r="P133" s="53"/>
      <c r="Q133" s="52" t="e">
        <f t="shared" si="3"/>
        <v>#N/A</v>
      </c>
      <c r="R133" s="52" t="e">
        <f>(R132-(R132*Q133))</f>
        <v>#N/A</v>
      </c>
      <c r="S133" s="207"/>
      <c r="T133" s="200"/>
      <c r="U133" s="197"/>
      <c r="V133" s="43"/>
      <c r="W133" s="43"/>
    </row>
    <row r="134" spans="1:23" s="42" customFormat="1" ht="15" x14ac:dyDescent="0.2">
      <c r="B134" s="182"/>
      <c r="C134" s="182"/>
      <c r="D134" s="205"/>
      <c r="E134" s="190"/>
      <c r="F134" s="202" t="s">
        <v>142</v>
      </c>
      <c r="G134" s="51" t="s">
        <v>141</v>
      </c>
      <c r="H134" s="49"/>
      <c r="I134" s="50" t="e">
        <f>VLOOKUP(H134,Criterios!$B$3:$C$6,2,FALSE)</f>
        <v>#N/A</v>
      </c>
      <c r="J134" s="49"/>
      <c r="K134" s="50" t="e">
        <f>VLOOKUP(J134,Criterios!$B$7:$C$9,2,FALSE)</f>
        <v>#N/A</v>
      </c>
      <c r="L134" s="49"/>
      <c r="M134" s="49"/>
      <c r="N134" s="49"/>
      <c r="O134" s="49"/>
      <c r="P134" s="49"/>
      <c r="Q134" s="48" t="e">
        <f t="shared" si="3"/>
        <v>#N/A</v>
      </c>
      <c r="R134" s="48" t="e">
        <f>IF(Q134&gt;1%,(R133-(R133*Q134)),Q134)</f>
        <v>#N/A</v>
      </c>
      <c r="S134" s="214" t="e">
        <f>IF(R135&gt;1%,R135,R134)</f>
        <v>#N/A</v>
      </c>
      <c r="T134" s="200"/>
      <c r="U134" s="197"/>
      <c r="V134" s="43"/>
      <c r="W134" s="43"/>
    </row>
    <row r="135" spans="1:23" s="42" customFormat="1" ht="15" x14ac:dyDescent="0.2">
      <c r="B135" s="183"/>
      <c r="C135" s="183"/>
      <c r="D135" s="206"/>
      <c r="E135" s="191"/>
      <c r="F135" s="203"/>
      <c r="G135" s="47" t="s">
        <v>140</v>
      </c>
      <c r="H135" s="45"/>
      <c r="I135" s="46" t="e">
        <f>VLOOKUP(H135,Criterios!$B$3:$C$6,2,FALSE)</f>
        <v>#N/A</v>
      </c>
      <c r="J135" s="45"/>
      <c r="K135" s="46" t="e">
        <f>VLOOKUP(J135,Criterios!$B$7:$C$9,2,FALSE)</f>
        <v>#N/A</v>
      </c>
      <c r="L135" s="45"/>
      <c r="M135" s="45"/>
      <c r="N135" s="45"/>
      <c r="O135" s="45"/>
      <c r="P135" s="45"/>
      <c r="Q135" s="44" t="e">
        <f t="shared" si="3"/>
        <v>#N/A</v>
      </c>
      <c r="R135" s="44" t="e">
        <f>IF(Q135&gt;1%,(R134-(R134*Q135)),Q135)</f>
        <v>#N/A</v>
      </c>
      <c r="S135" s="215"/>
      <c r="T135" s="201"/>
      <c r="U135" s="198"/>
      <c r="V135" s="43"/>
      <c r="W135" s="43"/>
    </row>
    <row r="136" spans="1:23" x14ac:dyDescent="0.2">
      <c r="B136" s="41"/>
      <c r="C136" s="41"/>
      <c r="D136" s="41"/>
      <c r="E136" s="41"/>
      <c r="F136" s="41"/>
      <c r="G136" s="41"/>
      <c r="J136" s="38"/>
      <c r="K136" s="38"/>
      <c r="L136" s="38"/>
      <c r="M136" s="38"/>
      <c r="N136" s="38"/>
      <c r="O136" s="38"/>
      <c r="P136" s="38"/>
      <c r="Q136" s="38"/>
      <c r="R136" s="38"/>
      <c r="S136" s="38"/>
      <c r="T136" s="40"/>
      <c r="U136" s="38"/>
    </row>
  </sheetData>
  <mergeCells count="274">
    <mergeCell ref="D103:E104"/>
    <mergeCell ref="H103:P103"/>
    <mergeCell ref="Q103:T103"/>
    <mergeCell ref="H104:K104"/>
    <mergeCell ref="L104:P104"/>
    <mergeCell ref="B106:B111"/>
    <mergeCell ref="D106:D111"/>
    <mergeCell ref="E106:E111"/>
    <mergeCell ref="F106:F107"/>
    <mergeCell ref="S106:S107"/>
    <mergeCell ref="T106:T111"/>
    <mergeCell ref="F108:F109"/>
    <mergeCell ref="V62:V65"/>
    <mergeCell ref="V68:V71"/>
    <mergeCell ref="V72:V73"/>
    <mergeCell ref="V75:V77"/>
    <mergeCell ref="V78:V79"/>
    <mergeCell ref="V80:V83"/>
    <mergeCell ref="V85:V89"/>
    <mergeCell ref="V90:V91"/>
    <mergeCell ref="V92:V95"/>
    <mergeCell ref="U130:U135"/>
    <mergeCell ref="S114:S115"/>
    <mergeCell ref="S112:S113"/>
    <mergeCell ref="U124:U129"/>
    <mergeCell ref="B130:B135"/>
    <mergeCell ref="D130:D135"/>
    <mergeCell ref="E130:E135"/>
    <mergeCell ref="F130:F131"/>
    <mergeCell ref="S130:S131"/>
    <mergeCell ref="T130:T135"/>
    <mergeCell ref="F134:F135"/>
    <mergeCell ref="S134:S135"/>
    <mergeCell ref="F132:F133"/>
    <mergeCell ref="S132:S133"/>
    <mergeCell ref="T112:T117"/>
    <mergeCell ref="B112:B117"/>
    <mergeCell ref="D112:D117"/>
    <mergeCell ref="E112:E117"/>
    <mergeCell ref="F112:F113"/>
    <mergeCell ref="F114:F115"/>
    <mergeCell ref="C130:C135"/>
    <mergeCell ref="S128:S129"/>
    <mergeCell ref="B124:B129"/>
    <mergeCell ref="E124:E129"/>
    <mergeCell ref="I101:L101"/>
    <mergeCell ref="G101:H101"/>
    <mergeCell ref="C60:C65"/>
    <mergeCell ref="C66:C71"/>
    <mergeCell ref="C72:C77"/>
    <mergeCell ref="D72:D77"/>
    <mergeCell ref="S48:S49"/>
    <mergeCell ref="B66:B71"/>
    <mergeCell ref="D66:D71"/>
    <mergeCell ref="Q58:Q59"/>
    <mergeCell ref="B90:B95"/>
    <mergeCell ref="C90:C95"/>
    <mergeCell ref="D90:D95"/>
    <mergeCell ref="E90:E95"/>
    <mergeCell ref="S62:S63"/>
    <mergeCell ref="B60:B65"/>
    <mergeCell ref="F60:F61"/>
    <mergeCell ref="S60:S61"/>
    <mergeCell ref="S58:S59"/>
    <mergeCell ref="R58:R59"/>
    <mergeCell ref="B84:B89"/>
    <mergeCell ref="F57:F59"/>
    <mergeCell ref="E78:E83"/>
    <mergeCell ref="D2:U5"/>
    <mergeCell ref="B7:W7"/>
    <mergeCell ref="U38:U43"/>
    <mergeCell ref="S42:S43"/>
    <mergeCell ref="F16:F17"/>
    <mergeCell ref="S16:S17"/>
    <mergeCell ref="F22:F23"/>
    <mergeCell ref="S22:S23"/>
    <mergeCell ref="U11:U13"/>
    <mergeCell ref="G11:G13"/>
    <mergeCell ref="S34:S35"/>
    <mergeCell ref="U14:U19"/>
    <mergeCell ref="S14:S15"/>
    <mergeCell ref="S18:S19"/>
    <mergeCell ref="T14:T19"/>
    <mergeCell ref="D20:D25"/>
    <mergeCell ref="E20:E25"/>
    <mergeCell ref="F20:F21"/>
    <mergeCell ref="S20:S21"/>
    <mergeCell ref="T20:T25"/>
    <mergeCell ref="U20:U25"/>
    <mergeCell ref="D14:D19"/>
    <mergeCell ref="E14:E19"/>
    <mergeCell ref="F14:F15"/>
    <mergeCell ref="B44:B49"/>
    <mergeCell ref="C44:C49"/>
    <mergeCell ref="D44:D49"/>
    <mergeCell ref="E44:E49"/>
    <mergeCell ref="E60:E65"/>
    <mergeCell ref="W103:W105"/>
    <mergeCell ref="H102:L102"/>
    <mergeCell ref="B103:B105"/>
    <mergeCell ref="F103:F105"/>
    <mergeCell ref="G103:G105"/>
    <mergeCell ref="U103:U105"/>
    <mergeCell ref="V57:V59"/>
    <mergeCell ref="T60:T65"/>
    <mergeCell ref="U60:U65"/>
    <mergeCell ref="F64:F65"/>
    <mergeCell ref="S64:S65"/>
    <mergeCell ref="D84:D89"/>
    <mergeCell ref="E84:E89"/>
    <mergeCell ref="F84:F85"/>
    <mergeCell ref="S84:S85"/>
    <mergeCell ref="T84:T89"/>
    <mergeCell ref="U84:U89"/>
    <mergeCell ref="D57:E58"/>
    <mergeCell ref="H57:P57"/>
    <mergeCell ref="V103:V105"/>
    <mergeCell ref="G57:G59"/>
    <mergeCell ref="H56:L56"/>
    <mergeCell ref="H11:P11"/>
    <mergeCell ref="Q12:Q13"/>
    <mergeCell ref="R12:R13"/>
    <mergeCell ref="S12:S13"/>
    <mergeCell ref="S24:S25"/>
    <mergeCell ref="G55:H55"/>
    <mergeCell ref="B53:W53"/>
    <mergeCell ref="Q57:T57"/>
    <mergeCell ref="H58:K58"/>
    <mergeCell ref="L58:P58"/>
    <mergeCell ref="Q11:T11"/>
    <mergeCell ref="L12:P12"/>
    <mergeCell ref="H12:K12"/>
    <mergeCell ref="F26:F27"/>
    <mergeCell ref="S26:S27"/>
    <mergeCell ref="T26:T31"/>
    <mergeCell ref="F24:F25"/>
    <mergeCell ref="F28:F29"/>
    <mergeCell ref="S28:S29"/>
    <mergeCell ref="S40:S41"/>
    <mergeCell ref="F44:F45"/>
    <mergeCell ref="S44:S45"/>
    <mergeCell ref="C57:C59"/>
    <mergeCell ref="U32:U37"/>
    <mergeCell ref="F36:F37"/>
    <mergeCell ref="S36:S37"/>
    <mergeCell ref="F30:F31"/>
    <mergeCell ref="S30:S31"/>
    <mergeCell ref="D32:D37"/>
    <mergeCell ref="E32:E37"/>
    <mergeCell ref="F32:F33"/>
    <mergeCell ref="S32:S33"/>
    <mergeCell ref="U26:U31"/>
    <mergeCell ref="E26:E31"/>
    <mergeCell ref="I55:M55"/>
    <mergeCell ref="D26:D31"/>
    <mergeCell ref="N55:R55"/>
    <mergeCell ref="T44:T49"/>
    <mergeCell ref="U44:U49"/>
    <mergeCell ref="F46:F47"/>
    <mergeCell ref="S46:S47"/>
    <mergeCell ref="U57:U59"/>
    <mergeCell ref="T58:T59"/>
    <mergeCell ref="F38:F39"/>
    <mergeCell ref="F34:F35"/>
    <mergeCell ref="F18:F19"/>
    <mergeCell ref="G9:H9"/>
    <mergeCell ref="S76:S77"/>
    <mergeCell ref="T66:T71"/>
    <mergeCell ref="F68:F69"/>
    <mergeCell ref="S68:S69"/>
    <mergeCell ref="F74:F75"/>
    <mergeCell ref="S74:S75"/>
    <mergeCell ref="S78:S79"/>
    <mergeCell ref="T78:T83"/>
    <mergeCell ref="F82:F83"/>
    <mergeCell ref="S82:S83"/>
    <mergeCell ref="F70:F71"/>
    <mergeCell ref="S70:S71"/>
    <mergeCell ref="F72:F73"/>
    <mergeCell ref="S72:S73"/>
    <mergeCell ref="F66:F67"/>
    <mergeCell ref="S66:S67"/>
    <mergeCell ref="T72:T77"/>
    <mergeCell ref="F11:F13"/>
    <mergeCell ref="T12:T13"/>
    <mergeCell ref="T32:T37"/>
    <mergeCell ref="S38:S39"/>
    <mergeCell ref="T38:T43"/>
    <mergeCell ref="B2:C5"/>
    <mergeCell ref="C11:C13"/>
    <mergeCell ref="C14:C19"/>
    <mergeCell ref="C20:C25"/>
    <mergeCell ref="C26:C31"/>
    <mergeCell ref="C32:C37"/>
    <mergeCell ref="C38:C43"/>
    <mergeCell ref="B9:C9"/>
    <mergeCell ref="B14:B19"/>
    <mergeCell ref="B11:B13"/>
    <mergeCell ref="B26:B31"/>
    <mergeCell ref="B32:B37"/>
    <mergeCell ref="B38:B43"/>
    <mergeCell ref="B20:B25"/>
    <mergeCell ref="D9:E9"/>
    <mergeCell ref="D38:D43"/>
    <mergeCell ref="E38:E43"/>
    <mergeCell ref="S126:S127"/>
    <mergeCell ref="F116:F117"/>
    <mergeCell ref="S116:S117"/>
    <mergeCell ref="F118:F119"/>
    <mergeCell ref="S118:S119"/>
    <mergeCell ref="F122:F123"/>
    <mergeCell ref="S122:S123"/>
    <mergeCell ref="F120:F121"/>
    <mergeCell ref="F80:F81"/>
    <mergeCell ref="S80:S81"/>
    <mergeCell ref="F78:F79"/>
    <mergeCell ref="F124:F125"/>
    <mergeCell ref="S124:S125"/>
    <mergeCell ref="S120:S121"/>
    <mergeCell ref="F126:F127"/>
    <mergeCell ref="F76:F77"/>
    <mergeCell ref="N9:R9"/>
    <mergeCell ref="S86:S87"/>
    <mergeCell ref="D124:D129"/>
    <mergeCell ref="J9:M9"/>
    <mergeCell ref="D11:E12"/>
    <mergeCell ref="E72:E77"/>
    <mergeCell ref="U78:U83"/>
    <mergeCell ref="U66:U71"/>
    <mergeCell ref="U72:U77"/>
    <mergeCell ref="E66:E71"/>
    <mergeCell ref="D60:D65"/>
    <mergeCell ref="S108:S109"/>
    <mergeCell ref="Q104:Q105"/>
    <mergeCell ref="R104:R105"/>
    <mergeCell ref="S104:S105"/>
    <mergeCell ref="U106:U111"/>
    <mergeCell ref="F90:F91"/>
    <mergeCell ref="S90:S91"/>
    <mergeCell ref="T90:T95"/>
    <mergeCell ref="U90:U95"/>
    <mergeCell ref="F92:F93"/>
    <mergeCell ref="S92:S93"/>
    <mergeCell ref="S94:S95"/>
    <mergeCell ref="S88:S89"/>
    <mergeCell ref="T104:T105"/>
    <mergeCell ref="F110:F111"/>
    <mergeCell ref="S110:S111"/>
    <mergeCell ref="F62:F63"/>
    <mergeCell ref="M101:Q101"/>
    <mergeCell ref="C124:C129"/>
    <mergeCell ref="B57:B59"/>
    <mergeCell ref="B55:C55"/>
    <mergeCell ref="D55:E55"/>
    <mergeCell ref="C103:C105"/>
    <mergeCell ref="C106:C111"/>
    <mergeCell ref="C112:C117"/>
    <mergeCell ref="C118:C123"/>
    <mergeCell ref="E118:E123"/>
    <mergeCell ref="B78:B83"/>
    <mergeCell ref="B72:B77"/>
    <mergeCell ref="B99:W99"/>
    <mergeCell ref="B101:C101"/>
    <mergeCell ref="D101:E101"/>
    <mergeCell ref="C78:C83"/>
    <mergeCell ref="C84:C89"/>
    <mergeCell ref="U112:U117"/>
    <mergeCell ref="T118:T123"/>
    <mergeCell ref="U118:U123"/>
    <mergeCell ref="T124:T129"/>
    <mergeCell ref="F128:F129"/>
    <mergeCell ref="B118:B123"/>
    <mergeCell ref="D118:D123"/>
    <mergeCell ref="D78:D83"/>
  </mergeCells>
  <dataValidations count="26">
    <dataValidation allowBlank="1" showInputMessage="1" showErrorMessage="1" prompt="Registre nombre completo del gestor del proceso." sqref="N9" xr:uid="{8F4B9ED5-F7B6-43FC-887A-99B181DA50D4}"/>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58:P58 L12:P12 L104:P104" xr:uid="{00000000-0002-0000-0000-000011000000}"/>
    <dataValidation allowBlank="1" showInputMessage="1" showErrorMessage="1" prompt="Seleccione la respuesta de la lista desplegable." sqref="L59:P59 L13:P13 L105:P105" xr:uid="{00000000-0002-0000-0000-000010000000}"/>
    <dataValidation allowBlank="1" showInputMessage="1" showErrorMessage="1" prompt="Registre el nombre del proceso." sqref="G101:H101 G55:H55 G9:H9" xr:uid="{00000000-0002-0000-0000-00000D000000}"/>
    <dataValidation allowBlank="1" showInputMessage="1" showErrorMessage="1" prompt="En el formato DD/MM/AAAA, registre la fecha de diligenciamiento por parte del gestor del proceso." sqref="D9" xr:uid="{0D9D6189-8714-4435-990B-AE119FCDED0E}"/>
    <dataValidation type="list" allowBlank="1" showInputMessage="1" showErrorMessage="1" sqref="H136:T136 H50:S50" xr:uid="{00000000-0002-0000-0000-00000B000000}">
      <formula1>#REF!</formula1>
    </dataValidation>
    <dataValidation allowBlank="1" showInputMessage="1" showErrorMessage="1" prompt="Seleccione la respuesta de la lista desplegable. Si no se requiere el uso de todas las filas, seleccione &quot;No aplica&quot; para aquellas que se encuentren vacias." sqref="H13 J13 H59 J59 H105 J105" xr:uid="{00000000-0002-0000-0000-000009000000}"/>
    <dataValidation allowBlank="1" showInputMessage="1" showErrorMessage="1" prompt="Registre las conclusiones u observaciones respecto al diseño de la actividad de control de acuerdo con cada uno de los atributos evaluados, cuando aplique." sqref="V57:V59 V103:V105" xr:uid="{00000000-0002-0000-0000-000008000000}"/>
    <dataValidation allowBlank="1" showInputMessage="1" showErrorMessage="1" prompt="Respuesta automática. No diligenciar." sqref="K13 K59 I13 K105 I59 I105" xr:uid="{00000000-0002-0000-0000-000006000000}"/>
    <dataValidation allowBlank="1" showInputMessage="1" showErrorMessage="1" prompt="Permiten dar un peso a la eficiencia del control y de esta manera dar movimiento en la matriz de calor, a partir de los cambios en la probabilidad y el impacto." sqref="H12 H58 H104" xr:uid="{00000000-0002-0000-0000-000005000000}"/>
    <dataValidation allowBlank="1" showInputMessage="1" showErrorMessage="1" prompt="Registre las conclusiones u observaciones respecto a la evaluación de la ejecución de la actividad de control, a partir de los resultados reportados por el proceso en la hoja 1. Mapa y plan de tratamiento, sección C." sqref="W103:W105" xr:uid="{00000000-0002-0000-0000-000001000000}"/>
    <dataValidation allowBlank="1" showInputMessage="1" showErrorMessage="1" prompt="Son las variables asignadas para evaluar el diseño del control del riesgo." sqref="H57 H11 H103" xr:uid="{00000000-0002-0000-0000-000000000000}"/>
    <dataValidation allowBlank="1" showInputMessage="1" showErrorMessage="1" promptTitle="Respuesta automática." prompt="El resultado que se genera, corresponde a la probabilidad residual que se debe registrar en la columna &quot;P&quot; de la hoja 1. Mapa y plan de tratamiento." sqref="U11:U13" xr:uid="{06CF7FAD-F56A-479C-9F44-1DC023129228}"/>
    <dataValidation allowBlank="1" showInputMessage="1" showErrorMessage="1" promptTitle="Respuesta automática." prompt="No diligenciar. RECUERDE que para las filas vacias en las columnas &quot;H&quot; y &quot;J&quot; se debe seleccionar &quot;No aplica&quot;." sqref="T12:T13 T58:T59 T104:T105" xr:uid="{24A520B4-D254-4CF9-B0BF-BFE5D7135469}"/>
    <dataValidation allowBlank="1" showInputMessage="1" showErrorMessage="1" promptTitle="Respuesta automática." prompt="No diligenciar." sqref="Q12:S13 Q58:S59 Q104:S105 E13 E59 E105" xr:uid="{7D82A19B-C42C-42B2-9F83-32DB7B40AE91}"/>
    <dataValidation allowBlank="1" showInputMessage="1" showErrorMessage="1" promptTitle="Respuesta automática." prompt="El resultado que se genera, corresponde a la probabilidad residual en la evaluación de la segunda línea." sqref="U57:U59" xr:uid="{DC443A39-B9E4-4982-87B9-E83D6843F40B}"/>
    <dataValidation allowBlank="1" showInputMessage="1" showErrorMessage="1" promptTitle="Respuesta automática." prompt="El resultado que se genera, corresponde a la probabilidad residual en la evaluación de la tercera línea." sqref="U103:U105" xr:uid="{02881AFC-87CC-4242-AB29-B3334222F335}"/>
    <dataValidation allowBlank="1" showInputMessage="1" showErrorMessage="1" prompt="Relacione el código del riesgo." sqref="B11:B13 B57:B59 B103:B105" xr:uid="{863BEE09-C628-48AB-A64A-76CCC1A51D86}"/>
    <dataValidation allowBlank="1" showInputMessage="1" showErrorMessage="1" prompt="Relacione el riesgo identificado y registrado en la hoja &quot;1. Mapa y plan de tratamiento&quot;." sqref="C11:C13 C57:C59 C103:C105" xr:uid="{E220285D-47CD-4DA8-BBBE-07F4442E34F4}"/>
    <dataValidation allowBlank="1" showInputMessage="1" showErrorMessage="1" prompt="Seleccione de la lista desplegable, la probabilidad inherente registrada en la hoja &quot;1. Mapa y plan de tratamiento&quot;, columna J." sqref="D13 D59 D105" xr:uid="{19446438-0DB0-4E19-94FB-1304CC383DCE}"/>
    <dataValidation allowBlank="1" showInputMessage="1" showErrorMessage="1" prompt="Relacione la causa del riesgo identificado en la hoja &quot;1. Mapa y plan de tratamiento&quot;. Si cuenta con mas de tres causas, copie e inserte cuantas filas adicionales requiera." sqref="F11:F13 F57:F59 F103:F105" xr:uid="{E85859AF-A633-4856-88E1-026C72517615}"/>
    <dataValidation allowBlank="1" showInputMessage="1" showErrorMessage="1" prompt="Relacione la actividad de control registrada en la hoja &quot;1. Mapa y plan de tratamiento&quot;. Si cuenta con mas de dos controles por causa, copie e inserte cuantas filas adicionales requiera." sqref="G11:G13 G57:G59 G103:G105" xr:uid="{BE5D3811-DE28-4E52-BC67-E1DF28D6B182}"/>
    <dataValidation allowBlank="1" showInputMessage="1" showErrorMessage="1" prompt="En el formato DD/MM/AAAA, registre la fecha de diligenciamiento por parte del responsable de la evaluación en calidad de tercera línea." sqref="D101:E101" xr:uid="{59C7ACE1-AC1B-41F7-80B9-4BA8370B5EFB}"/>
    <dataValidation allowBlank="1" showInputMessage="1" showErrorMessage="1" prompt="En el formato DD/MM/AAAA, registre la fecha de diligenciamiento por parte del responsable de la revisión en calidad de segunda línea." sqref="D55:E55" xr:uid="{8576954C-7518-4F27-BCB1-9E99784C7CF2}"/>
    <dataValidation allowBlank="1" showInputMessage="1" showErrorMessage="1" prompt="Registre nombre completo de la persona que realiza la evaluación en calidad de segunda línea (Subdirección de Diseño, Evaluación y Sistematización)." sqref="N55:R55" xr:uid="{DBBD63EB-2A0E-4DC8-B356-3FA3D8CFC4E9}"/>
    <dataValidation allowBlank="1" showInputMessage="1" showErrorMessage="1" prompt="Registre nombre completo de la persona que realiza la evaluación en calidad de tercera línea (Oficina de Control Interno)." sqref="M101:Q101" xr:uid="{DF22FDB4-A611-48C3-8E88-322264E74281}"/>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50"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1D000000}">
          <x14:formula1>
            <xm:f>Criterios!$E$14:$E$15</xm:f>
          </x14:formula1>
          <xm:sqref>N106:N135 N14:N49 N60:N95</xm:sqref>
        </x14:dataValidation>
        <x14:dataValidation type="list" allowBlank="1" showInputMessage="1" showErrorMessage="1" xr:uid="{00000000-0002-0000-0000-00001C000000}">
          <x14:formula1>
            <xm:f>Criterios!$B$14:$B$15</xm:f>
          </x14:formula1>
          <xm:sqref>O14:O49 O106:O135 O60:O95</xm:sqref>
        </x14:dataValidation>
        <x14:dataValidation type="list" allowBlank="1" showInputMessage="1" showErrorMessage="1" xr:uid="{00000000-0002-0000-0000-00001B000000}">
          <x14:formula1>
            <xm:f>Criterios!$E$12:$E$13</xm:f>
          </x14:formula1>
          <xm:sqref>M106:M135 M14:M49 M60:M95</xm:sqref>
        </x14:dataValidation>
        <x14:dataValidation type="list" allowBlank="1" showInputMessage="1" showErrorMessage="1" xr:uid="{00000000-0002-0000-0000-00001A000000}">
          <x14:formula1>
            <xm:f>Criterios!$B$7:$B$9</xm:f>
          </x14:formula1>
          <xm:sqref>J106:J135 J14:J49 J60:J95</xm:sqref>
        </x14:dataValidation>
        <x14:dataValidation type="list" allowBlank="1" showInputMessage="1" showErrorMessage="1" xr:uid="{00000000-0002-0000-0000-000019000000}">
          <x14:formula1>
            <xm:f>Criterios!$B$3:$B$6</xm:f>
          </x14:formula1>
          <xm:sqref>H106:H135 H14:H49 H60:H95</xm:sqref>
        </x14:dataValidation>
        <x14:dataValidation type="list" allowBlank="1" showInputMessage="1" showErrorMessage="1" xr:uid="{00000000-0002-0000-0000-000018000000}">
          <x14:formula1>
            <xm:f>Criterios!$A$20:$A$24</xm:f>
          </x14:formula1>
          <xm:sqref>D106:D135 D14:D49 D60:D95</xm:sqref>
        </x14:dataValidation>
        <x14:dataValidation type="list" allowBlank="1" showInputMessage="1" showErrorMessage="1" xr:uid="{00000000-0002-0000-0000-000017000000}">
          <x14:formula1>
            <xm:f>Criterios!$B$16:$B$17</xm:f>
          </x14:formula1>
          <xm:sqref>P106:P135 P14:P49 P60:P95</xm:sqref>
        </x14:dataValidation>
        <x14:dataValidation type="list" allowBlank="1" showInputMessage="1" showErrorMessage="1" xr:uid="{00000000-0002-0000-0000-000016000000}">
          <x14:formula1>
            <xm:f>Criterios!$B$12:$B$13</xm:f>
          </x14:formula1>
          <xm:sqref>L106:L135 L14:L49 L60:L95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4"/>
  <sheetViews>
    <sheetView view="pageBreakPreview" zoomScaleNormal="100" zoomScaleSheetLayoutView="100" workbookViewId="0">
      <selection sqref="A1:B4"/>
    </sheetView>
  </sheetViews>
  <sheetFormatPr baseColWidth="10" defaultRowHeight="12.75" x14ac:dyDescent="0.2"/>
  <cols>
    <col min="1" max="1" width="0.7109375" style="24" customWidth="1"/>
    <col min="2" max="2" width="21.42578125" customWidth="1"/>
    <col min="3" max="7" width="20.5703125" customWidth="1"/>
    <col min="8" max="8" width="2.42578125" customWidth="1"/>
    <col min="9" max="11" width="11.42578125" hidden="1" customWidth="1"/>
  </cols>
  <sheetData>
    <row r="1" spans="1:10" ht="17.25" customHeight="1" x14ac:dyDescent="0.2">
      <c r="A1" s="275"/>
      <c r="B1" s="275"/>
      <c r="C1" s="277" t="s">
        <v>139</v>
      </c>
      <c r="D1" s="278"/>
      <c r="E1" s="279"/>
      <c r="F1" s="32" t="s">
        <v>34</v>
      </c>
      <c r="G1" s="33" t="s">
        <v>132</v>
      </c>
      <c r="I1" s="8"/>
      <c r="J1" s="8"/>
    </row>
    <row r="2" spans="1:10" ht="17.25" customHeight="1" x14ac:dyDescent="0.2">
      <c r="A2" s="275"/>
      <c r="B2" s="275"/>
      <c r="C2" s="280"/>
      <c r="D2" s="281"/>
      <c r="E2" s="282"/>
      <c r="F2" s="32" t="s">
        <v>35</v>
      </c>
      <c r="G2" s="33">
        <v>4</v>
      </c>
      <c r="I2" s="8"/>
      <c r="J2" s="8"/>
    </row>
    <row r="3" spans="1:10" ht="24.75" customHeight="1" x14ac:dyDescent="0.2">
      <c r="A3" s="275"/>
      <c r="B3" s="275"/>
      <c r="C3" s="280"/>
      <c r="D3" s="281"/>
      <c r="E3" s="282"/>
      <c r="F3" s="32" t="s">
        <v>36</v>
      </c>
      <c r="G3" s="34" t="s">
        <v>207</v>
      </c>
      <c r="I3" s="8"/>
      <c r="J3" s="8"/>
    </row>
    <row r="4" spans="1:10" ht="17.25" customHeight="1" x14ac:dyDescent="0.2">
      <c r="A4" s="275"/>
      <c r="B4" s="275"/>
      <c r="C4" s="283"/>
      <c r="D4" s="284"/>
      <c r="E4" s="285"/>
      <c r="F4" s="32" t="s">
        <v>37</v>
      </c>
      <c r="G4" s="33" t="s">
        <v>201</v>
      </c>
      <c r="I4" s="8"/>
      <c r="J4" s="8"/>
    </row>
    <row r="5" spans="1:10" x14ac:dyDescent="0.2">
      <c r="B5" s="15"/>
      <c r="C5" s="15"/>
      <c r="D5" s="15"/>
      <c r="E5" s="15"/>
      <c r="F5" s="15"/>
      <c r="G5" s="81" t="s">
        <v>205</v>
      </c>
      <c r="I5" s="8"/>
      <c r="J5" s="8"/>
    </row>
    <row r="6" spans="1:10" x14ac:dyDescent="0.2">
      <c r="B6" s="28" t="s">
        <v>106</v>
      </c>
      <c r="C6" s="15"/>
      <c r="D6" s="15"/>
      <c r="E6" s="15"/>
      <c r="F6" s="15"/>
      <c r="G6" s="15"/>
      <c r="I6" s="1" t="s">
        <v>63</v>
      </c>
    </row>
    <row r="7" spans="1:10" ht="41.25" customHeight="1" x14ac:dyDescent="0.2">
      <c r="B7" s="17" t="s">
        <v>75</v>
      </c>
      <c r="C7" s="276" t="s">
        <v>81</v>
      </c>
      <c r="D7" s="276"/>
      <c r="E7" s="276"/>
      <c r="F7" s="276"/>
      <c r="G7" s="276"/>
      <c r="I7" s="13" t="s">
        <v>61</v>
      </c>
    </row>
    <row r="8" spans="1:10" ht="21" customHeight="1" x14ac:dyDescent="0.2">
      <c r="B8" s="17" t="s">
        <v>76</v>
      </c>
      <c r="C8" s="276" t="s">
        <v>82</v>
      </c>
      <c r="D8" s="276"/>
      <c r="E8" s="276"/>
      <c r="F8" s="276"/>
      <c r="G8" s="276"/>
      <c r="I8" s="13" t="s">
        <v>62</v>
      </c>
    </row>
    <row r="9" spans="1:10" ht="51.75" customHeight="1" x14ac:dyDescent="0.2">
      <c r="B9" s="17" t="s">
        <v>77</v>
      </c>
      <c r="C9" s="276" t="s">
        <v>83</v>
      </c>
      <c r="D9" s="276"/>
      <c r="E9" s="276"/>
      <c r="F9" s="276"/>
      <c r="G9" s="276"/>
      <c r="I9" s="13" t="s">
        <v>105</v>
      </c>
    </row>
    <row r="10" spans="1:10" ht="25.5" customHeight="1" x14ac:dyDescent="0.2">
      <c r="B10" s="18" t="s">
        <v>1</v>
      </c>
      <c r="C10" s="276" t="s">
        <v>12</v>
      </c>
      <c r="D10" s="276"/>
      <c r="E10" s="276"/>
      <c r="F10" s="276"/>
      <c r="G10" s="276"/>
      <c r="I10" s="1" t="s">
        <v>107</v>
      </c>
    </row>
    <row r="11" spans="1:10" ht="25.5" customHeight="1" x14ac:dyDescent="0.2">
      <c r="B11" s="17" t="s">
        <v>78</v>
      </c>
      <c r="C11" s="276" t="s">
        <v>84</v>
      </c>
      <c r="D11" s="276"/>
      <c r="E11" s="276"/>
      <c r="F11" s="276"/>
      <c r="G11" s="276"/>
      <c r="I11" t="s">
        <v>103</v>
      </c>
    </row>
    <row r="12" spans="1:10" ht="29.25" customHeight="1" x14ac:dyDescent="0.2">
      <c r="B12" s="17" t="s">
        <v>79</v>
      </c>
      <c r="C12" s="276" t="s">
        <v>85</v>
      </c>
      <c r="D12" s="276"/>
      <c r="E12" s="276"/>
      <c r="F12" s="276"/>
      <c r="G12" s="276"/>
      <c r="I12" t="s">
        <v>88</v>
      </c>
    </row>
    <row r="13" spans="1:10" ht="30" customHeight="1" x14ac:dyDescent="0.2">
      <c r="B13" s="17" t="s">
        <v>80</v>
      </c>
      <c r="C13" s="276" t="s">
        <v>86</v>
      </c>
      <c r="D13" s="276"/>
      <c r="E13" s="276"/>
      <c r="F13" s="276"/>
      <c r="G13" s="276"/>
      <c r="I13" t="s">
        <v>104</v>
      </c>
    </row>
    <row r="14" spans="1:10" ht="39.75" customHeight="1" x14ac:dyDescent="0.2">
      <c r="B14" s="17" t="s">
        <v>138</v>
      </c>
      <c r="C14" s="276" t="s">
        <v>87</v>
      </c>
      <c r="D14" s="276"/>
      <c r="E14" s="276"/>
      <c r="F14" s="276"/>
      <c r="G14" s="276"/>
    </row>
    <row r="15" spans="1:10" ht="31.5" customHeight="1" x14ac:dyDescent="0.2">
      <c r="B15" s="18" t="s">
        <v>4</v>
      </c>
      <c r="C15" s="276" t="s">
        <v>13</v>
      </c>
      <c r="D15" s="276"/>
      <c r="E15" s="276"/>
      <c r="F15" s="276"/>
      <c r="G15" s="276"/>
    </row>
    <row r="16" spans="1:10" x14ac:dyDescent="0.2">
      <c r="B16" s="3" t="s">
        <v>11</v>
      </c>
      <c r="C16" s="286" t="s">
        <v>14</v>
      </c>
      <c r="D16" s="286"/>
      <c r="E16" s="286"/>
      <c r="F16" s="286"/>
      <c r="G16" s="286"/>
    </row>
    <row r="17" spans="2:7" ht="28.5" customHeight="1" x14ac:dyDescent="0.2">
      <c r="B17" s="18" t="s">
        <v>134</v>
      </c>
      <c r="C17" s="276" t="s">
        <v>137</v>
      </c>
      <c r="D17" s="286"/>
      <c r="E17" s="286"/>
      <c r="F17" s="286"/>
      <c r="G17" s="286"/>
    </row>
    <row r="18" spans="2:7" ht="30" customHeight="1" x14ac:dyDescent="0.2">
      <c r="B18" s="18" t="s">
        <v>136</v>
      </c>
      <c r="C18" s="276" t="s">
        <v>135</v>
      </c>
      <c r="D18" s="286"/>
      <c r="E18" s="286"/>
      <c r="F18" s="286"/>
      <c r="G18" s="286"/>
    </row>
    <row r="20" spans="2:7" x14ac:dyDescent="0.2">
      <c r="B20" s="4" t="s">
        <v>44</v>
      </c>
    </row>
    <row r="21" spans="2:7" ht="29.25" customHeight="1" x14ac:dyDescent="0.2">
      <c r="B21" s="10" t="s">
        <v>45</v>
      </c>
      <c r="C21" s="11" t="s">
        <v>46</v>
      </c>
      <c r="D21" s="289" t="s">
        <v>133</v>
      </c>
      <c r="E21" s="290"/>
      <c r="F21" s="287" t="s">
        <v>94</v>
      </c>
      <c r="G21" s="288"/>
    </row>
    <row r="22" spans="2:7" ht="39.75" customHeight="1" x14ac:dyDescent="0.2">
      <c r="B22" s="16">
        <v>0.2</v>
      </c>
      <c r="C22" s="12" t="s">
        <v>69</v>
      </c>
      <c r="D22" s="273" t="s">
        <v>74</v>
      </c>
      <c r="E22" s="273"/>
      <c r="F22" s="274" t="s">
        <v>89</v>
      </c>
      <c r="G22" s="273"/>
    </row>
    <row r="23" spans="2:7" ht="39.75" customHeight="1" x14ac:dyDescent="0.2">
      <c r="B23" s="16">
        <v>0.4</v>
      </c>
      <c r="C23" s="12" t="s">
        <v>68</v>
      </c>
      <c r="D23" s="273" t="s">
        <v>73</v>
      </c>
      <c r="E23" s="273"/>
      <c r="F23" s="274" t="s">
        <v>90</v>
      </c>
      <c r="G23" s="273"/>
    </row>
    <row r="24" spans="2:7" ht="39.75" customHeight="1" x14ac:dyDescent="0.2">
      <c r="B24" s="16">
        <v>0.6</v>
      </c>
      <c r="C24" s="20" t="s">
        <v>67</v>
      </c>
      <c r="D24" s="273" t="s">
        <v>72</v>
      </c>
      <c r="E24" s="273"/>
      <c r="F24" s="274" t="s">
        <v>91</v>
      </c>
      <c r="G24" s="273"/>
    </row>
    <row r="25" spans="2:7" ht="39.75" customHeight="1" x14ac:dyDescent="0.2">
      <c r="B25" s="16">
        <v>0.8</v>
      </c>
      <c r="C25" s="12" t="s">
        <v>66</v>
      </c>
      <c r="D25" s="273" t="s">
        <v>71</v>
      </c>
      <c r="E25" s="273"/>
      <c r="F25" s="274" t="s">
        <v>92</v>
      </c>
      <c r="G25" s="273"/>
    </row>
    <row r="26" spans="2:7" ht="39.75" customHeight="1" x14ac:dyDescent="0.2">
      <c r="B26" s="16">
        <v>1</v>
      </c>
      <c r="C26" s="12" t="s">
        <v>65</v>
      </c>
      <c r="D26" s="273" t="s">
        <v>70</v>
      </c>
      <c r="E26" s="273"/>
      <c r="F26" s="274" t="s">
        <v>93</v>
      </c>
      <c r="G26" s="273"/>
    </row>
    <row r="28" spans="2:7" x14ac:dyDescent="0.2">
      <c r="B28" s="4" t="s">
        <v>47</v>
      </c>
    </row>
    <row r="29" spans="2:7" x14ac:dyDescent="0.2">
      <c r="B29" s="11" t="s">
        <v>45</v>
      </c>
      <c r="C29" s="11" t="s">
        <v>46</v>
      </c>
      <c r="D29" s="287" t="s">
        <v>96</v>
      </c>
      <c r="E29" s="288"/>
      <c r="F29" s="292" t="s">
        <v>97</v>
      </c>
      <c r="G29" s="293"/>
    </row>
    <row r="30" spans="2:7" ht="35.25" customHeight="1" x14ac:dyDescent="0.2">
      <c r="B30" s="19">
        <v>0.2</v>
      </c>
      <c r="C30" s="20" t="s">
        <v>95</v>
      </c>
      <c r="D30" s="294" t="s">
        <v>108</v>
      </c>
      <c r="E30" s="294"/>
      <c r="F30" s="291" t="s">
        <v>113</v>
      </c>
      <c r="G30" s="291"/>
    </row>
    <row r="31" spans="2:7" ht="51.75" customHeight="1" x14ac:dyDescent="0.2">
      <c r="B31" s="19">
        <v>0.4</v>
      </c>
      <c r="C31" s="12" t="s">
        <v>48</v>
      </c>
      <c r="D31" s="294" t="s">
        <v>109</v>
      </c>
      <c r="E31" s="294"/>
      <c r="F31" s="291" t="s">
        <v>110</v>
      </c>
      <c r="G31" s="291"/>
    </row>
    <row r="32" spans="2:7" ht="40.5" customHeight="1" x14ac:dyDescent="0.2">
      <c r="B32" s="19">
        <v>0.6</v>
      </c>
      <c r="C32" s="20" t="s">
        <v>0</v>
      </c>
      <c r="D32" s="294" t="s">
        <v>111</v>
      </c>
      <c r="E32" s="294"/>
      <c r="F32" s="291" t="s">
        <v>112</v>
      </c>
      <c r="G32" s="291"/>
    </row>
    <row r="33" spans="1:11" ht="40.5" customHeight="1" x14ac:dyDescent="0.2">
      <c r="B33" s="19">
        <v>0.8</v>
      </c>
      <c r="C33" s="12" t="s">
        <v>49</v>
      </c>
      <c r="D33" s="294" t="s">
        <v>114</v>
      </c>
      <c r="E33" s="294"/>
      <c r="F33" s="291" t="s">
        <v>115</v>
      </c>
      <c r="G33" s="291"/>
    </row>
    <row r="34" spans="1:11" ht="40.5" customHeight="1" x14ac:dyDescent="0.2">
      <c r="B34" s="19">
        <v>1</v>
      </c>
      <c r="C34" s="12" t="s">
        <v>50</v>
      </c>
      <c r="D34" s="294" t="s">
        <v>117</v>
      </c>
      <c r="E34" s="294"/>
      <c r="F34" s="291" t="s">
        <v>116</v>
      </c>
      <c r="G34" s="291"/>
    </row>
    <row r="36" spans="1:11" x14ac:dyDescent="0.2">
      <c r="B36" s="4" t="s">
        <v>51</v>
      </c>
    </row>
    <row r="37" spans="1:11" s="27" customFormat="1" ht="12" hidden="1" customHeight="1" x14ac:dyDescent="0.2">
      <c r="A37" s="24"/>
      <c r="B37" s="29" t="s">
        <v>131</v>
      </c>
      <c r="C37" s="30" t="s">
        <v>123</v>
      </c>
      <c r="D37" s="31" t="s">
        <v>124</v>
      </c>
      <c r="E37" s="31" t="s">
        <v>125</v>
      </c>
      <c r="F37" s="30" t="s">
        <v>126</v>
      </c>
      <c r="G37" s="31" t="s">
        <v>127</v>
      </c>
    </row>
    <row r="38" spans="1:11" s="27" customFormat="1" ht="12" hidden="1" customHeight="1" x14ac:dyDescent="0.2">
      <c r="A38" s="24"/>
      <c r="B38" s="25">
        <v>1</v>
      </c>
      <c r="C38" s="26">
        <v>2</v>
      </c>
      <c r="D38" s="26">
        <v>3</v>
      </c>
      <c r="E38" s="26">
        <v>4</v>
      </c>
      <c r="F38" s="26">
        <v>5</v>
      </c>
      <c r="G38" s="26">
        <v>6</v>
      </c>
    </row>
    <row r="39" spans="1:11" ht="24.75" customHeight="1" x14ac:dyDescent="0.2">
      <c r="A39" s="24">
        <v>1</v>
      </c>
      <c r="B39" s="18" t="s">
        <v>122</v>
      </c>
      <c r="C39" s="5" t="s">
        <v>19</v>
      </c>
      <c r="D39" s="5" t="s">
        <v>19</v>
      </c>
      <c r="E39" s="5" t="s">
        <v>19</v>
      </c>
      <c r="F39" s="5" t="s">
        <v>19</v>
      </c>
      <c r="G39" s="6" t="s">
        <v>20</v>
      </c>
      <c r="I39" s="13" t="s">
        <v>118</v>
      </c>
      <c r="J39" s="2" t="s">
        <v>123</v>
      </c>
    </row>
    <row r="40" spans="1:11" ht="24.75" customHeight="1" x14ac:dyDescent="0.2">
      <c r="A40" s="24">
        <v>2</v>
      </c>
      <c r="B40" s="18" t="s">
        <v>121</v>
      </c>
      <c r="C40" s="7" t="s">
        <v>0</v>
      </c>
      <c r="D40" s="7" t="s">
        <v>0</v>
      </c>
      <c r="E40" s="5" t="s">
        <v>19</v>
      </c>
      <c r="F40" s="5" t="s">
        <v>19</v>
      </c>
      <c r="G40" s="6" t="s">
        <v>20</v>
      </c>
      <c r="I40" s="13" t="s">
        <v>119</v>
      </c>
      <c r="J40" s="2" t="s">
        <v>124</v>
      </c>
    </row>
    <row r="41" spans="1:11" ht="24.75" customHeight="1" x14ac:dyDescent="0.2">
      <c r="A41" s="24">
        <v>3</v>
      </c>
      <c r="B41" s="18" t="s">
        <v>120</v>
      </c>
      <c r="C41" s="7" t="s">
        <v>0</v>
      </c>
      <c r="D41" s="7" t="s">
        <v>0</v>
      </c>
      <c r="E41" s="7" t="s">
        <v>0</v>
      </c>
      <c r="F41" s="5" t="s">
        <v>19</v>
      </c>
      <c r="G41" s="6" t="s">
        <v>20</v>
      </c>
      <c r="I41" s="13" t="s">
        <v>120</v>
      </c>
      <c r="J41" s="2" t="s">
        <v>125</v>
      </c>
    </row>
    <row r="42" spans="1:11" ht="24.75" customHeight="1" x14ac:dyDescent="0.2">
      <c r="A42" s="24">
        <v>4</v>
      </c>
      <c r="B42" s="18" t="s">
        <v>119</v>
      </c>
      <c r="C42" s="21" t="s">
        <v>18</v>
      </c>
      <c r="D42" s="7" t="s">
        <v>0</v>
      </c>
      <c r="E42" s="7" t="s">
        <v>0</v>
      </c>
      <c r="F42" s="5" t="s">
        <v>19</v>
      </c>
      <c r="G42" s="6" t="s">
        <v>20</v>
      </c>
      <c r="I42" s="13" t="s">
        <v>121</v>
      </c>
      <c r="J42" s="2" t="s">
        <v>126</v>
      </c>
    </row>
    <row r="43" spans="1:11" ht="24.75" customHeight="1" x14ac:dyDescent="0.2">
      <c r="A43" s="24">
        <v>5</v>
      </c>
      <c r="B43" s="18" t="s">
        <v>118</v>
      </c>
      <c r="C43" s="21" t="s">
        <v>18</v>
      </c>
      <c r="D43" s="21" t="s">
        <v>18</v>
      </c>
      <c r="E43" s="7" t="s">
        <v>0</v>
      </c>
      <c r="F43" s="5" t="s">
        <v>19</v>
      </c>
      <c r="G43" s="6" t="s">
        <v>20</v>
      </c>
      <c r="I43" s="13" t="s">
        <v>122</v>
      </c>
      <c r="J43" s="2" t="s">
        <v>127</v>
      </c>
    </row>
    <row r="44" spans="1:11" ht="25.5" x14ac:dyDescent="0.2">
      <c r="B44" s="9" t="s">
        <v>21</v>
      </c>
      <c r="C44" s="22" t="s">
        <v>123</v>
      </c>
      <c r="D44" s="18" t="s">
        <v>124</v>
      </c>
      <c r="E44" s="18" t="s">
        <v>125</v>
      </c>
      <c r="F44" s="23" t="s">
        <v>126</v>
      </c>
      <c r="G44" s="18" t="s">
        <v>127</v>
      </c>
    </row>
    <row r="47" spans="1:11" ht="38.25" x14ac:dyDescent="0.2">
      <c r="I47" s="14" t="s">
        <v>26</v>
      </c>
      <c r="J47" s="14" t="s">
        <v>32</v>
      </c>
      <c r="K47" s="14" t="s">
        <v>100</v>
      </c>
    </row>
    <row r="48" spans="1:11" x14ac:dyDescent="0.2">
      <c r="I48" s="2" t="s">
        <v>24</v>
      </c>
      <c r="J48" s="2" t="s">
        <v>2</v>
      </c>
      <c r="K48" t="s">
        <v>101</v>
      </c>
    </row>
    <row r="49" spans="9:11" x14ac:dyDescent="0.2">
      <c r="I49" s="2" t="s">
        <v>25</v>
      </c>
      <c r="J49" s="2" t="s">
        <v>3</v>
      </c>
      <c r="K49" s="13" t="s">
        <v>128</v>
      </c>
    </row>
    <row r="51" spans="9:11" x14ac:dyDescent="0.2">
      <c r="I51" s="1" t="s">
        <v>54</v>
      </c>
      <c r="J51" s="1" t="s">
        <v>55</v>
      </c>
    </row>
    <row r="52" spans="9:11" x14ac:dyDescent="0.2">
      <c r="I52" t="s">
        <v>2</v>
      </c>
      <c r="J52" t="s">
        <v>102</v>
      </c>
    </row>
    <row r="53" spans="9:11" x14ac:dyDescent="0.2">
      <c r="I53" t="s">
        <v>3</v>
      </c>
      <c r="J53" t="s">
        <v>56</v>
      </c>
    </row>
    <row r="54" spans="9:11" x14ac:dyDescent="0.2">
      <c r="J54" t="s">
        <v>57</v>
      </c>
    </row>
  </sheetData>
  <mergeCells count="38">
    <mergeCell ref="F33:G33"/>
    <mergeCell ref="F34:G34"/>
    <mergeCell ref="D29:E29"/>
    <mergeCell ref="F29:G29"/>
    <mergeCell ref="F30:G30"/>
    <mergeCell ref="D30:E30"/>
    <mergeCell ref="D32:E32"/>
    <mergeCell ref="D33:E33"/>
    <mergeCell ref="D34:E34"/>
    <mergeCell ref="F32:G32"/>
    <mergeCell ref="F31:G31"/>
    <mergeCell ref="D31:E31"/>
    <mergeCell ref="C13:G13"/>
    <mergeCell ref="C14:G14"/>
    <mergeCell ref="C15:G15"/>
    <mergeCell ref="D22:E22"/>
    <mergeCell ref="D23:E23"/>
    <mergeCell ref="D25:E25"/>
    <mergeCell ref="D21:E21"/>
    <mergeCell ref="F24:G24"/>
    <mergeCell ref="F25:G25"/>
    <mergeCell ref="F23:G23"/>
    <mergeCell ref="D26:E26"/>
    <mergeCell ref="F26:G26"/>
    <mergeCell ref="A1:B4"/>
    <mergeCell ref="C7:G7"/>
    <mergeCell ref="C8:G8"/>
    <mergeCell ref="C9:G9"/>
    <mergeCell ref="C10:G10"/>
    <mergeCell ref="C1:E4"/>
    <mergeCell ref="C11:G11"/>
    <mergeCell ref="C17:G17"/>
    <mergeCell ref="C18:G18"/>
    <mergeCell ref="F21:G21"/>
    <mergeCell ref="F22:G22"/>
    <mergeCell ref="C12:G12"/>
    <mergeCell ref="C16:G16"/>
    <mergeCell ref="D24:E24"/>
  </mergeCells>
  <conditionalFormatting sqref="E40">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NOT(ISERROR(SEARCH("extremo",E40)))</formula>
    </cfRule>
  </conditionalFormatting>
  <dataValidations count="1">
    <dataValidation type="list" allowBlank="1" showInputMessage="1" showErrorMessage="1" sqref="F44 C37 C44 F37" xr:uid="{D5715EC5-683B-46EC-B3F3-8613A7B216C9}">
      <formula1>$J$39:$J$43</formula1>
    </dataValidation>
  </dataValidations>
  <pageMargins left="0.7" right="0.7" top="0.75" bottom="0.75" header="0.3" footer="0.3"/>
  <pageSetup scale="87" orientation="landscape" horizontalDpi="4294967294" verticalDpi="4294967294" r:id="rId1"/>
  <rowBreaks count="1" manualBreakCount="1">
    <brk id="22"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67D41-CBC2-4D38-9609-2514FF8AAA97}">
  <dimension ref="A2:E24"/>
  <sheetViews>
    <sheetView workbookViewId="0"/>
  </sheetViews>
  <sheetFormatPr baseColWidth="10" defaultColWidth="11.42578125" defaultRowHeight="15" x14ac:dyDescent="0.25"/>
  <cols>
    <col min="1" max="1" width="21.28515625" style="76" bestFit="1" customWidth="1"/>
    <col min="2" max="2" width="11.42578125" style="76"/>
    <col min="3" max="3" width="4.5703125" style="76" bestFit="1" customWidth="1"/>
    <col min="4" max="16384" width="11.42578125" style="76"/>
  </cols>
  <sheetData>
    <row r="2" spans="1:5" x14ac:dyDescent="0.25">
      <c r="A2" s="297" t="s">
        <v>198</v>
      </c>
      <c r="B2" s="297"/>
      <c r="C2" s="297"/>
    </row>
    <row r="3" spans="1:5" x14ac:dyDescent="0.25">
      <c r="A3" s="296" t="s">
        <v>197</v>
      </c>
      <c r="B3" s="76" t="s">
        <v>196</v>
      </c>
      <c r="C3" s="79">
        <v>0.25</v>
      </c>
    </row>
    <row r="4" spans="1:5" x14ac:dyDescent="0.25">
      <c r="A4" s="296"/>
      <c r="B4" s="76" t="s">
        <v>195</v>
      </c>
      <c r="C4" s="79">
        <v>0.15</v>
      </c>
    </row>
    <row r="5" spans="1:5" x14ac:dyDescent="0.25">
      <c r="A5" s="296"/>
      <c r="B5" s="76" t="s">
        <v>194</v>
      </c>
      <c r="C5" s="79">
        <v>0.1</v>
      </c>
    </row>
    <row r="6" spans="1:5" x14ac:dyDescent="0.25">
      <c r="A6" s="78"/>
      <c r="B6" s="76" t="s">
        <v>191</v>
      </c>
    </row>
    <row r="7" spans="1:5" x14ac:dyDescent="0.25">
      <c r="A7" s="296" t="s">
        <v>193</v>
      </c>
      <c r="B7" s="76" t="s">
        <v>192</v>
      </c>
      <c r="C7" s="79">
        <v>0.25</v>
      </c>
    </row>
    <row r="8" spans="1:5" x14ac:dyDescent="0.25">
      <c r="A8" s="296"/>
      <c r="B8" s="76" t="s">
        <v>101</v>
      </c>
      <c r="C8" s="79">
        <v>0.15</v>
      </c>
    </row>
    <row r="9" spans="1:5" x14ac:dyDescent="0.25">
      <c r="A9" s="78"/>
      <c r="B9" s="76" t="s">
        <v>191</v>
      </c>
      <c r="C9" s="79"/>
    </row>
    <row r="11" spans="1:5" x14ac:dyDescent="0.25">
      <c r="A11" s="297" t="s">
        <v>190</v>
      </c>
      <c r="B11" s="297"/>
      <c r="C11" s="297"/>
    </row>
    <row r="12" spans="1:5" x14ac:dyDescent="0.25">
      <c r="A12" s="296" t="s">
        <v>148</v>
      </c>
      <c r="B12" s="76" t="s">
        <v>189</v>
      </c>
      <c r="C12" s="79"/>
      <c r="D12" s="296" t="s">
        <v>30</v>
      </c>
      <c r="E12" s="76" t="s">
        <v>188</v>
      </c>
    </row>
    <row r="13" spans="1:5" x14ac:dyDescent="0.25">
      <c r="A13" s="296"/>
      <c r="B13" s="76" t="s">
        <v>187</v>
      </c>
      <c r="C13" s="79"/>
      <c r="D13" s="296"/>
      <c r="E13" s="76" t="s">
        <v>186</v>
      </c>
    </row>
    <row r="14" spans="1:5" x14ac:dyDescent="0.25">
      <c r="A14" s="296" t="s">
        <v>146</v>
      </c>
      <c r="B14" s="76" t="s">
        <v>185</v>
      </c>
      <c r="C14" s="79"/>
      <c r="D14" s="296" t="s">
        <v>184</v>
      </c>
      <c r="E14" s="76" t="s">
        <v>183</v>
      </c>
    </row>
    <row r="15" spans="1:5" x14ac:dyDescent="0.25">
      <c r="A15" s="296"/>
      <c r="B15" s="76" t="s">
        <v>182</v>
      </c>
      <c r="C15" s="79"/>
      <c r="D15" s="296"/>
      <c r="E15" s="76" t="s">
        <v>181</v>
      </c>
    </row>
    <row r="16" spans="1:5" x14ac:dyDescent="0.25">
      <c r="A16" s="296" t="s">
        <v>145</v>
      </c>
      <c r="B16" s="76" t="s">
        <v>180</v>
      </c>
    </row>
    <row r="17" spans="1:2" x14ac:dyDescent="0.25">
      <c r="A17" s="296"/>
      <c r="B17" s="76" t="s">
        <v>179</v>
      </c>
    </row>
    <row r="19" spans="1:2" x14ac:dyDescent="0.25">
      <c r="A19" s="295" t="s">
        <v>178</v>
      </c>
      <c r="B19" s="295"/>
    </row>
    <row r="20" spans="1:2" x14ac:dyDescent="0.25">
      <c r="A20" s="76" t="s">
        <v>69</v>
      </c>
      <c r="B20" s="77">
        <v>0.2</v>
      </c>
    </row>
    <row r="21" spans="1:2" x14ac:dyDescent="0.25">
      <c r="A21" s="76" t="s">
        <v>68</v>
      </c>
      <c r="B21" s="77">
        <v>0.4</v>
      </c>
    </row>
    <row r="22" spans="1:2" x14ac:dyDescent="0.25">
      <c r="A22" s="76" t="s">
        <v>67</v>
      </c>
      <c r="B22" s="77">
        <v>0.6</v>
      </c>
    </row>
    <row r="23" spans="1:2" x14ac:dyDescent="0.25">
      <c r="A23" s="76" t="s">
        <v>66</v>
      </c>
      <c r="B23" s="77">
        <v>0.8</v>
      </c>
    </row>
    <row r="24" spans="1:2" x14ac:dyDescent="0.25">
      <c r="A24" s="76" t="s">
        <v>65</v>
      </c>
      <c r="B24" s="77">
        <v>1</v>
      </c>
    </row>
  </sheetData>
  <mergeCells count="10">
    <mergeCell ref="D12:D13"/>
    <mergeCell ref="D14:D15"/>
    <mergeCell ref="A19:B19"/>
    <mergeCell ref="A16:A17"/>
    <mergeCell ref="A3:A5"/>
    <mergeCell ref="A7:A8"/>
    <mergeCell ref="A2:C2"/>
    <mergeCell ref="A11:C11"/>
    <mergeCell ref="A12:A13"/>
    <mergeCell ref="A14:A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1. Mapa y plan de tratamiento</vt:lpstr>
      <vt:lpstr>2. Evaluación de controles</vt:lpstr>
      <vt:lpstr>Anexos</vt:lpstr>
      <vt:lpstr>Criterios</vt:lpstr>
      <vt:lpstr>'1. Mapa y plan de tratamiento'!Área_de_impresión</vt:lpstr>
      <vt:lpstr>'2. Evaluación de controles'!Área_de_impresión</vt:lpstr>
      <vt:lpstr>Anexos!Área_de_impresión</vt:lpstr>
      <vt:lpstr>'2. Evaluación de controles'!Títulos_a_imprimir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Jully Andrea Rodriguez Bendeck</cp:lastModifiedBy>
  <cp:lastPrinted>2013-02-07T20:45:17Z</cp:lastPrinted>
  <dcterms:created xsi:type="dcterms:W3CDTF">2008-09-05T19:47:59Z</dcterms:created>
  <dcterms:modified xsi:type="dcterms:W3CDTF">2026-04-22T21:57:53Z</dcterms:modified>
</cp:coreProperties>
</file>