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C:\Users\David Moncayo\Downloads\"/>
    </mc:Choice>
  </mc:AlternateContent>
  <xr:revisionPtr revIDLastSave="0" documentId="13_ncr:1_{4899CCE2-7CA3-4D8F-BBF0-68AC952C6371}" xr6:coauthVersionLast="36" xr6:coauthVersionMax="36" xr10:uidLastSave="{00000000-0000-0000-0000-000000000000}"/>
  <bookViews>
    <workbookView xWindow="0" yWindow="0" windowWidth="20490" windowHeight="6645" xr2:uid="{00000000-000D-0000-FFFF-FFFF00000000}"/>
  </bookViews>
  <sheets>
    <sheet name="INDICADORES GESTION" sheetId="1" r:id="rId1"/>
    <sheet name="Gráficas" sheetId="3" r:id="rId2"/>
    <sheet name="Listas desplegables" sheetId="2" state="hidden" r:id="rId3"/>
  </sheets>
  <externalReferences>
    <externalReference r:id="rId4"/>
    <externalReference r:id="rId5"/>
    <externalReference r:id="rId6"/>
    <externalReference r:id="rId7"/>
    <externalReference r:id="rId8"/>
  </externalReferences>
  <definedNames>
    <definedName name="_xlnm._FilterDatabase" localSheetId="0" hidden="1">'INDICADORES GESTION'!$B$12:$CB$18</definedName>
    <definedName name="Años">'Listas desplegables'!$B$2:$B$4</definedName>
    <definedName name="Direccion" localSheetId="1">'[1]Listas desplegables'!#REF!</definedName>
    <definedName name="Direccion">'Listas desplegables'!#REF!</definedName>
    <definedName name="Discapacidad">'[2]Listas desplegables'!$D$52:$D$56</definedName>
    <definedName name="EJE" localSheetId="1">#REF!,#REF!,#REF!,#REF!,#REF!,#REF!,#REF!,#REF!,#REF!,#REF!,#REF!,#REF!,#REF!</definedName>
    <definedName name="EJE">#REF!,#REF!,#REF!,#REF!,#REF!,#REF!,#REF!,#REF!,#REF!,#REF!,#REF!,#REF!,#REF!</definedName>
    <definedName name="Eje_Pilar" localSheetId="1">'[1]Listas desplegables'!#REF!</definedName>
    <definedName name="Eje_Pilar">'Listas desplegables'!#REF!</definedName>
    <definedName name="ejecut" localSheetId="1">#REF!,#REF!,#REF!,#REF!,#REF!,#REF!,#REF!,#REF!,#REF!,#REF!,#REF!,#REF!,#REF!</definedName>
    <definedName name="ejecut">#REF!,#REF!,#REF!,#REF!,#REF!,#REF!,#REF!,#REF!,#REF!,#REF!,#REF!,#REF!,#REF!</definedName>
    <definedName name="EstadoUNDOPE" localSheetId="1">'[1]Listas desplegables'!#REF!</definedName>
    <definedName name="EstadoUNDOPE">'Listas desplegables'!#REF!</definedName>
    <definedName name="Étnico">'[2]Listas desplegables'!$F$52:$F$56</definedName>
    <definedName name="GerenteProy" localSheetId="1">'[1]Listas desplegables'!#REF!</definedName>
    <definedName name="GerenteProy">'Listas desplegables'!#REF!</definedName>
    <definedName name="localidad">[3]Hoja6!$A$192:$A$212</definedName>
    <definedName name="Localidades" localSheetId="1">'[1]Listas desplegables'!#REF!</definedName>
    <definedName name="Localidades">'Listas desplegables'!#REF!</definedName>
    <definedName name="medida">[3]Hoja6!$A$132:$A$135</definedName>
    <definedName name="Meses" localSheetId="1">'[1]Listas desplegables'!$A$2:$A$13</definedName>
    <definedName name="Meses">'Listas desplegables'!$A$2:$A$13</definedName>
    <definedName name="metas">[4]Hoja1!$M$2:$M$19</definedName>
    <definedName name="ObjEstratégico" localSheetId="1">'[1]Listas desplegables'!#REF!</definedName>
    <definedName name="ObjEstratégico">'Listas desplegables'!#REF!</definedName>
    <definedName name="Objetivosestratégicos">[5]Hoja1!$C$1:$C$5</definedName>
    <definedName name="ObjGeneral" localSheetId="1">'[1]Listas desplegables'!#REF!</definedName>
    <definedName name="ObjGeneral">'Listas desplegables'!#REF!</definedName>
    <definedName name="periodicidad" localSheetId="1">'[1]Listas desplegables'!#REF!</definedName>
    <definedName name="periodicidad">'Listas desplegables'!#REF!</definedName>
    <definedName name="Periodicidadindicador">[5]Hoja1!$D$1:$D$4</definedName>
    <definedName name="Procesos" localSheetId="1">'[1]Listas desplegables'!#REF!</definedName>
    <definedName name="Procesos">'Listas desplegables'!#REF!</definedName>
    <definedName name="Prog_PPD" localSheetId="1">'[1]Listas desplegables'!#REF!</definedName>
    <definedName name="Prog_PPD">'Listas desplegables'!#REF!</definedName>
    <definedName name="Proy_Estrat" localSheetId="2">'INDICADORES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 localSheetId="1">'[1]Listas desplegables'!#REF!</definedName>
    <definedName name="ProyectoInv">'Listas desplegables'!#REF!</definedName>
    <definedName name="PROYECTOS">[4]Hoja1!$A:$A</definedName>
    <definedName name="ServicioUNDOPE" localSheetId="1">'[1]Listas desplegables'!#REF!</definedName>
    <definedName name="ServicioUNDOPE">'Listas desplegables'!#REF!</definedName>
    <definedName name="Subdireccion" localSheetId="1">'[1]Listas desplegables'!#REF!</definedName>
    <definedName name="Subdireccion">'Listas desplegables'!#REF!</definedName>
    <definedName name="Subsistema" localSheetId="1">'[1]Listas desplegables'!#REF!</definedName>
    <definedName name="Subsistema">'Listas desplegables'!#REF!</definedName>
    <definedName name="Tenencia" localSheetId="1">'[1]Listas desplegables'!#REF!</definedName>
    <definedName name="Tenencia">'Listas desplegables'!#REF!</definedName>
    <definedName name="Tipo">[5]Hoja1!$B$1:$B$3</definedName>
    <definedName name="Tipo_Meta" localSheetId="1">'[1]Listas desplegables'!#REF!</definedName>
    <definedName name="Tipo_Meta">'Listas desplegables'!#REF!</definedName>
    <definedName name="TipoInd" localSheetId="1">'[1]Listas desplegables'!#REF!</definedName>
    <definedName name="TipoInd">'Listas desplegables'!#REF!</definedName>
    <definedName name="TipoMeta" localSheetId="1">'[1]Listas desplegables'!#REF!</definedName>
    <definedName name="TipoMeta">'Listas desplegables'!#REF!</definedName>
    <definedName name="TipoOperación" localSheetId="1">'[1]Listas desplegables'!#REF!</definedName>
    <definedName name="TipoOperación">'Listas desplegables'!#REF!</definedName>
    <definedName name="UO">'[2]Listas desplegables'!$H$35:$H$69</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3" l="1"/>
  <c r="C47" i="3"/>
  <c r="E62" i="3"/>
  <c r="C62" i="3"/>
  <c r="E61" i="3"/>
  <c r="E60" i="3"/>
  <c r="E46" i="3"/>
  <c r="E45" i="3"/>
  <c r="E36" i="3"/>
  <c r="C36" i="3"/>
  <c r="E27" i="3"/>
  <c r="C27" i="3"/>
  <c r="E18" i="3"/>
  <c r="C18" i="3"/>
  <c r="E5" i="3"/>
  <c r="C5" i="3"/>
  <c r="CH18" i="1"/>
  <c r="CH17" i="1"/>
  <c r="CH16" i="1"/>
  <c r="CH15" i="1"/>
  <c r="CH14" i="1"/>
  <c r="AG16" i="1"/>
  <c r="AG17" i="1"/>
  <c r="AG15" i="1"/>
  <c r="AG14" i="1"/>
  <c r="AG13" i="1"/>
  <c r="AF18" i="1"/>
  <c r="AE18" i="1"/>
  <c r="AG18" i="1"/>
  <c r="CF13" i="1"/>
  <c r="CE13" i="1"/>
  <c r="AB13" i="1"/>
  <c r="W13" i="1"/>
  <c r="W18" i="1"/>
  <c r="AB18" i="1"/>
  <c r="AB17" i="1"/>
  <c r="W17" i="1"/>
  <c r="CF15" i="1"/>
  <c r="CE15" i="1"/>
  <c r="CF14" i="1"/>
  <c r="CE14" i="1"/>
  <c r="CE16" i="1"/>
  <c r="CE17" i="1"/>
  <c r="CF16" i="1"/>
  <c r="CF18" i="1"/>
  <c r="CE18" i="1"/>
  <c r="CI17" i="1"/>
  <c r="CF17" i="1"/>
  <c r="CI16" i="1"/>
  <c r="CI15" i="1"/>
  <c r="CI14" i="1"/>
  <c r="C61" i="3"/>
  <c r="C60" i="3"/>
  <c r="B60" i="3"/>
  <c r="D59" i="3"/>
  <c r="C4" i="3"/>
  <c r="C3" i="3"/>
  <c r="C46" i="3"/>
  <c r="C45" i="3"/>
  <c r="B45" i="3"/>
  <c r="D44" i="3"/>
  <c r="B36" i="3"/>
  <c r="D35" i="3"/>
  <c r="B27" i="3"/>
  <c r="D26" i="3"/>
  <c r="D17" i="3"/>
  <c r="B18" i="3"/>
  <c r="CJ16" i="1"/>
  <c r="E40" i="3"/>
  <c r="CJ14" i="1"/>
  <c r="E22" i="3"/>
  <c r="CJ15" i="1"/>
  <c r="E31" i="3"/>
  <c r="CJ17" i="1"/>
  <c r="E57" i="3"/>
  <c r="CG16" i="1"/>
  <c r="CG17" i="1"/>
  <c r="CG15" i="1"/>
  <c r="CG14" i="1"/>
  <c r="D2" i="3"/>
  <c r="B3" i="3"/>
  <c r="E4" i="3"/>
  <c r="E3" i="3"/>
  <c r="CB12" i="1"/>
  <c r="BW12" i="1"/>
  <c r="BR12" i="1"/>
  <c r="BM12" i="1"/>
  <c r="BH12" i="1"/>
  <c r="BC12" i="1"/>
  <c r="AX12" i="1"/>
  <c r="AS12" i="1"/>
  <c r="AN12" i="1"/>
  <c r="AI12" i="1"/>
  <c r="AD12" i="1"/>
  <c r="Y12" i="1"/>
  <c r="CA12" i="1"/>
  <c r="BV12" i="1"/>
  <c r="BQ12" i="1"/>
  <c r="BL12" i="1"/>
  <c r="BG12" i="1"/>
  <c r="BB12" i="1"/>
  <c r="AW12" i="1"/>
  <c r="AR12" i="1"/>
  <c r="AM12" i="1"/>
  <c r="AH12" i="1"/>
  <c r="AC12" i="1"/>
  <c r="X12" i="1"/>
  <c r="CI18" i="1"/>
  <c r="CJ18" i="1"/>
  <c r="CI13"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CG18" i="1"/>
  <c r="E72" i="3"/>
  <c r="CG13" i="1"/>
  <c r="CH13" i="1"/>
  <c r="CJ13" i="1"/>
  <c r="E15" i="3"/>
</calcChain>
</file>

<file path=xl/sharedStrings.xml><?xml version="1.0" encoding="utf-8"?>
<sst xmlns="http://schemas.openxmlformats.org/spreadsheetml/2006/main" count="345" uniqueCount="191">
  <si>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</si>
  <si>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</si>
  <si>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</si>
  <si>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</si>
  <si>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</si>
  <si>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</si>
  <si>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</si>
  <si>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</si>
  <si>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</si>
  <si>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</si>
  <si>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</si>
  <si>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</si>
  <si>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</si>
  <si>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</si>
  <si>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</si>
  <si>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</si>
  <si>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</si>
  <si>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</si>
  <si>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</si>
  <si>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</si>
  <si>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</si>
  <si>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</si>
  <si>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</si>
  <si>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</si>
  <si>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</si>
  <si>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</si>
  <si>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</si>
  <si>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</si>
  <si>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</si>
  <si>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</si>
  <si>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</si>
  <si>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</si>
  <si>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</si>
  <si>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</si>
  <si>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</si>
  <si>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</si>
  <si>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Tipo de meta</t>
  </si>
  <si>
    <t>Resultado del indicador acumulado</t>
  </si>
  <si>
    <t>Eficiencia</t>
  </si>
  <si>
    <t>Trimestral</t>
  </si>
  <si>
    <t>Efectividad</t>
  </si>
  <si>
    <t>Constante</t>
  </si>
  <si>
    <t>Eficacia</t>
  </si>
  <si>
    <t>Semestral</t>
  </si>
  <si>
    <t>AÑOS</t>
  </si>
  <si>
    <t>PROYECTOS</t>
  </si>
  <si>
    <t>Mensual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</si>
  <si>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</si>
  <si>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</si>
  <si>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</si>
  <si>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</si>
  <si>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</si>
  <si>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</si>
  <si>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</si>
  <si>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</si>
  <si>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</si>
  <si>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</si>
  <si>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Gestión contractual</t>
  </si>
  <si>
    <t>Gestión de infraestructura física</t>
  </si>
  <si>
    <t>Gestión de soporte y mantenimiento tecnológico</t>
  </si>
  <si>
    <t>Gestión de talento humano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</si>
  <si>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</si>
  <si>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</si>
  <si>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</si>
  <si>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</si>
  <si>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</si>
  <si>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</si>
  <si>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</si>
  <si>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</si>
  <si>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</si>
  <si>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</si>
  <si>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</si>
  <si>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</si>
  <si>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</si>
  <si>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</si>
  <si>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</si>
  <si>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</si>
  <si>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</si>
  <si>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</si>
  <si>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</si>
  <si>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</si>
  <si>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</si>
  <si>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</si>
  <si>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</si>
  <si>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</si>
  <si>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</si>
  <si>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</si>
  <si>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</si>
  <si>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</si>
  <si>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</si>
  <si>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</si>
  <si>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</si>
  <si>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</si>
  <si>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</si>
  <si>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</si>
  <si>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</si>
  <si>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</si>
  <si>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</si>
  <si>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</si>
  <si>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</si>
  <si>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Objetivo estratégico al que aporta el Indicador</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</si>
  <si>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</si>
  <si>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3. Transformar los servicios sociales de la SDIS con el fin de responder a los aspectos clave del Plan Distrital de Desarrollo como el Sistema Distrital de Cuidado, la Estrategia Territorial de Integración Social y el Ingreso Mínimo Garantizado.</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</si>
  <si>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</si>
  <si>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</si>
  <si>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</si>
  <si>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</si>
  <si>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Sistema de gestión</t>
  </si>
  <si>
    <t>Gerencia de las políticas públicas sociales</t>
  </si>
  <si>
    <t>Tendencia anual del indicador</t>
  </si>
  <si>
    <t>PROCESO SISTEMA DE GESTIÓN
FORMATO FORMULACIÓN Y SEGUIMIENTO A INDICADORES DE GESTIÓN</t>
  </si>
  <si>
    <t>Meta del indicador</t>
  </si>
  <si>
    <t>Código: FOR-SG-010</t>
  </si>
  <si>
    <t>Versión: 2</t>
  </si>
  <si>
    <t>Cuadro de control 2: Seguimiento indicadores según meta anual programada</t>
  </si>
  <si>
    <t>Gráfica</t>
  </si>
  <si>
    <t>Fecha: Memo  I2021033080 - 02/11/2021</t>
  </si>
  <si>
    <t>Porcentaje</t>
  </si>
  <si>
    <t>Meta</t>
  </si>
  <si>
    <t xml:space="preserve">Avance </t>
  </si>
  <si>
    <t>Cumplimiento</t>
  </si>
  <si>
    <t>Vigencia</t>
  </si>
  <si>
    <t>GEC-003</t>
  </si>
  <si>
    <t>GEC-006</t>
  </si>
  <si>
    <t>GEC-007</t>
  </si>
  <si>
    <t>GEC-004</t>
  </si>
  <si>
    <t>GEC-002</t>
  </si>
  <si>
    <t>GEC-001</t>
  </si>
  <si>
    <t>Circular No. 011 del 14/03/2023</t>
  </si>
  <si>
    <t xml:space="preserve">Solicitudes de procesos de contratación de prestación de servicios profesionales o apoyo a la gestión tramitadas. </t>
  </si>
  <si>
    <t xml:space="preserve">
Establecer el nivel de cumplimiento de la Subdirección de Contratación mediante la cuantificación de las solicitudes de contratación de prestación de servicios profesionales o apoyo a la gestión tramitadas versus las radicadas.
</t>
  </si>
  <si>
    <t>Radicación de los procesos contractuales formulados en el Plan Anual de Adquisiciones que cuenten con los lineamientos establecidos en el procedimiento Contratación de prestación de servicios profesionales y/o apoyo a la gestión  PCD-GEC-001</t>
  </si>
  <si>
    <t>Solicitudes de procesos de contratación directa reguladas en la Ley 80 tramitadas</t>
  </si>
  <si>
    <t>Radicación del trámite con el término y justificación enmarcada en los principios de la contratación estatal</t>
  </si>
  <si>
    <t>Solicitudes de convenios regulados por el Decreto 092 2017 tramitadas.</t>
  </si>
  <si>
    <t>Establecer el porcentaje de convenios regulados por el Decreto  092 de 2017 tramitadas, frente a las solicitudes radicadas por las áreas.</t>
  </si>
  <si>
    <t>Solicitud de procesos de selección tramitados</t>
  </si>
  <si>
    <t>Establecer el porcentaje de solicitudes  de selección tramitadas por la Subdirección de Contratación frente a las solicitudes de selección radicadas.</t>
  </si>
  <si>
    <t>Radicación del trámite con el término y justificación enmarcada en los principios de la contratación estatal.</t>
  </si>
  <si>
    <t>Solicitudes de modificaciones tramitadas</t>
  </si>
  <si>
    <t>Solicitud de liquidaciones y terminaciones anticipadas tramitadas</t>
  </si>
  <si>
    <t>Determinar el número de liquidaciones tramitadas de contratos, convenios y terminaciones anticipadas en el periodo, gestionadas por el equipo de Liquidaciones para la firma de los ordenadores del gasto. En las liquidaciones las partes establecen las condiciones jurídicas, técnicas y financieras, que le pongan  fin al negocio jurídico, respetando las condiciones contractuales pactadas y cumpliendo a cabalidad con los principios generales que rigen el estatuto de contratación para la administración pública.</t>
  </si>
  <si>
    <t>Radicación para tramite de liquidación dentro de los términos legales y con la documentación pertinente, de acuerdo a lo estipulado en el artículo 60 de la Ley 80 de 1993, modificado por el artículo 217 del Decreto Nacional 019 del 2012 y el artículo 11 de la Ley 1150 del 2007.</t>
  </si>
  <si>
    <t>(No. de solicitudes de  contratación de prestación de servicios profesionales o de apoyo a la gestión tramitadas / No. de solicitudes de contratación de prestación de servicios profesionales o de apoyo a la gestión radicados en la Subdirección de Contratación) * 100</t>
  </si>
  <si>
    <t>Base de datos de contratación de servicios profesionales o de apoyo a la gestión</t>
  </si>
  <si>
    <t xml:space="preserve">Base de datos de contratación prestación servicios profesionales o de apoyo a la gestión </t>
  </si>
  <si>
    <t>(No. Solicitudes de procesos de contratación directa  tramitadas  / No. total de solicitudes de contratación directa radicadas) * 100</t>
  </si>
  <si>
    <t>Base de datos de seguimiento de nuevas contrataciones diferentes a contratos de prestación de servicios profesionales y/o de apoyo a la gestión</t>
  </si>
  <si>
    <t>Base de datos con el registro de seguimiento a las nuevas contrataciones que requiera la entidad correspondientes a causales de contratación directa de la Ley 80 de 1993.</t>
  </si>
  <si>
    <t>(No. de procesos de contratos o convenios nuevos tramitadas  / No. total de solicitudes radicadas) * 100</t>
  </si>
  <si>
    <t>Base de datos con el registro de seguimiento a los convenios de asociación celebrados de manera directa o a través de un proceso competitivo conforme lo establece el Decreto  092 de 2017</t>
  </si>
  <si>
    <t xml:space="preserve">(Número de procesos de selección tramitadas / Número total de solicitudes de contratación de selección  radicadas)*100.
</t>
  </si>
  <si>
    <t xml:space="preserve">Base de datos de seguimiento de procesos de selección. </t>
  </si>
  <si>
    <t>Se toma el numero de procesos de selección tramitadas y registrados en la matriz de seguimiento de procesos de selección en el periodo comprendido en cada trimestre de la vigencia. 
Posteriormente, se divide el valor anterior en el número de procesos de selección radicadas ante la Subdirección de Contratación en el periodo comprendido en cada trimestre de la vigencia. Por cien
Nota1: se define tramitadas como las solicitudes que suscribieron contratos con éxito / solicitudes rechazadas por la Subdirección de Contratación / solicitudes desistidas por el área o por el contratista. 
Nota2: el resultado del indicador al final de la vigencia será acumulado.</t>
  </si>
  <si>
    <t>Matriz de procesos de selección</t>
  </si>
  <si>
    <t>(No. de modificaciones contractuales (Ley 80 de 1993 y/o Decreto 092 de 2007) diferentes a los contratos de prestación de servicios profesionales y/o de apoyo a la gestión tramitadas dentro del término / No. total de solicitudes de modificación contractuales radicadas) * 100</t>
  </si>
  <si>
    <t>Base de datos de seguimiento de modificaciones Contractuales diferentes a contratos de prestación de servicios profesionales y/o de apoyo a la gestión</t>
  </si>
  <si>
    <t>Registro de seguimiento en base de datos de seguimiento de modificaciones Contractuales diferentes a contratos de prestación de servicios profesionales y/o de apoyo a la gestión</t>
  </si>
  <si>
    <t>(No. de solicitudes de liquidaciones tramitadas en el periodo / No. de solicitudes de liquidaciones radicadas en el período) * 100</t>
  </si>
  <si>
    <t>Base de datos consolidada de liquidaciones y terminaciones  anticipadas</t>
  </si>
  <si>
    <t>Base consolidada de liquidaciones y terminaciones  anticipadas con el resumen de la gestión realizada</t>
  </si>
  <si>
    <t>No aplica</t>
  </si>
  <si>
    <t>Se toma el número de las solicitudes de contratación de prestación de servicios profesionales o de apoyo a la gestión tramitadas por la Subdirección de Contratación en el mes y se divide en el numero de las solicitudes de contratación de prestación de servicios profesionales o de apoyo a la gestión  radicados por las dependencias en la Subdirección de Contratación en el mes. Por cien.
Nota1: Las solicitudes de contratación de prestación de servicios profesionales o apoyo a la gestión enmarca únicamente recurso humano.
Nota2: se define tramitado como las solicitudes de contratación que se envían a elaboración de memorando de cumplimiento de requisitos y ejecución 
Nota3: el resultado del indicador al final de la vigencia será acumulado.</t>
  </si>
  <si>
    <t>Establecer el porcentaje de solicitudes tramitadas de nuevas contrataciones que requiera la entidad correspondientes a causales de contratación directa de la Ley 80 de 1993 exceptuando los descritos en el literal H del numeral 4 del articulo segundo de la Ley 1150 de 2007 - contratos de prestación de servicios profesionales y/o de apoyo a la gestión...) frente a las solicitudes radicadas por las áreas.</t>
  </si>
  <si>
    <t>Se toma el numero de solicitudes de nuevas contrataciones (exceptuando los descritos en el literal H del numeral 4 del articulo segundo de la Ley 1150 de 2007 - contratos de prestación de servicios profesionales y/o de apoyo a la gestión...) tramitadas por la Subdirección de Contratación en el periodo comprendido por cada trimestre de la vigencia
Posteriormente, se divide el valor anterior en el número de solicitudes de contratación directa radicadas en el periodo comprendido por cada trimestre de la vigencia. 
Nota1: se define tramitadas como las solicitudes que suscribieron contratos con éxito / solicitudes rechazadas por la Subdirección de Contratación / solicitudes desistidas por el área o por el contratista.
Nota2: el resultado del indicador acumulado será la sumatoria de cada trimestre.</t>
  </si>
  <si>
    <t>Para el mes de Enero del 2023, el estado de las solicitudes de modificaciones contractuales radicadas se presenta de la siguiente manera: para un total de 19 solicitudes de modificaciones radicadas, se logró la legalización de 19 para un resultado de 100%.</t>
  </si>
  <si>
    <t>Para el mes de Febrero del 2023, el estado de las solicitudes de modificaciones contractuales radicadas se presenta de la siguiente manera: para un total de 139 solicitudes de modificaciones radicadas, se logró la legalización de 115 para un resultado de 83%.</t>
  </si>
  <si>
    <t>Para el mes de enero 2023 desde la Subdirección de Contratación se inició el trámite de las  solicitudes de nuevas contrataciones que requiera la entidad correspondientes a causales de contratación directa de la Ley 80 de 1993 exceptuando los descritos en el literal H del numeral 4 del articulo segundo de la Ley 1150. Lo anterior en el marco del procedimiento PCD-GEC-003  Contratación directa. La Subdirección realiza el control de legalidad al proceso contractual y se encuentra en trámite.</t>
  </si>
  <si>
    <t>Se toma el numero de solicitudes de   convenios regulados por el Decreto 092 2017 tramitadas por la subdirección de contratación
Posteriormente, se divide el valor anterior en el número de solicitudes de convenios requeridos por las dependencias mediante radicado a la  Subdirección de Contratación en el periodo comprendido por cada trimestre de la vigencia. 
Nota1: se define tramitadas como las solicitudes en las que se suscribieron convenios con éxito / solicitudes con procesos de selección desiertas/ rechazadas por la Subdirección de Contratación.
Nota2: el resultado del indicador acumulado será la sumatoria de trimestre.</t>
  </si>
  <si>
    <t>Para el periodo comprendido entre el 1 al 28 de febrero 2023, se radicaron las siguientes solicitudes de liquidación y terminaciones anticipadas:
•	45 solicitudes radicadas durante el periodo en estudio.        
•	4 terminaciones anticipadas.  
En el mes de febrero de 2023, se tramitaron:
•	23 solicitudes de liquidación (18 radicadas en periodos anteriores + 5 durante el periodo en medición).
•	3 terminaciones anticipadas
Lo anterior, representa una ejecución satisfactorio del 53%. 
Las liquidaciones pendientes, se están gestionando para tramite, se devolvió 1 terminación anticipada al área para ajuste. 
Desde la Subdirección de Contratación, se continúa con la ejecución de actividades como  alertas tempranas a los supervisiones, acciones pedagógicas y de orientación, buscando que las solicitudes de trámite de liquidación y terminaciones anticipadas se radiquen dentro del término legal, con la documentación pertinente, completa y que el informe final de supervisión, contenga los aspectos: técnicos, legales y financieros completos, que permitan establecer los términos definitivos y reales de la liquidación de los contratos y convenios</t>
  </si>
  <si>
    <t xml:space="preserve">En el mes de ENERO se recibieron 2490 solicitudes de contratación y gracias al plan de contingencia que se adelanta, se logró la gestión y suscripción de 1056 contratos,  dando lugar al inicio de ejecución del mismo,  obteniendo un resultado para el indicador del 42%.
Las  solicitudes que cumplen con los requisitos establecidas y que no se tramitaron dentro del periodo de medición, se están gestionando para reportar en un siguiente periodo, las solicitudes que no cumplen con la totalidad de los requisitos son devueltos al área y cerrados por la Subdirección de Contratación. </t>
  </si>
  <si>
    <t>En el mes de FEBRERO se recibieron 3014 solicitudes de contratación y gracias al plan de contingencia que se adelanta, se logró la gestión y suscripción de 2506 contratos,  dando lugar al inicio de ejecución del mismo, obteniendo un resultado para el indicador del 83%.
Las  solicitudes que cumplen con los requisitos establecidas y que no se tramitaron dentro del periodo de medición, se están gestionando para reportar en un siguiente periodo, las solicitudes que no cumplen con la totalidad de los requisitos son devueltos al área y cerrados por la Subdirección de Contratación.</t>
  </si>
  <si>
    <t>Para el mes de febrero desde la Subdirección de Contratación se continua con el trámite  de las  solicitudes de nuevas contrataciones que requiera la entidad correspondientes a causales de contratación directa de la Ley 80 de 1993 exceptuando los descritos en el literal H del numeral 4 del articulo segundo de la Ley 1150. Lo anterior en el marco del procedimiento PCD-GEC-003  Contratación directa. La Subdirección realiza el control de legalidad al proceso contractual y se encuentra en trámite.</t>
  </si>
  <si>
    <t xml:space="preserve">Para el mes de enero 2023, desde la Subdirección de Contratación, se inicia la recepción de solicitudes  para el trámite de convenios regulados por el Decreto  092 de 2017 radicadas por las áreas de la SDIS. </t>
  </si>
  <si>
    <t xml:space="preserve">Para el mes de febrero 2023, desde la Subdirección de Contratación, se continua con la recepción de solicitudes  para el trámite de convenios regulados por el Decreto  092 de 2017 radicadas por las áreas de la SDIS. </t>
  </si>
  <si>
    <t>Para  el mes de enero fueron radicados por las áreas tres (3) procesos de selección, de los cuales dos (2) surtieron trámite de revisión de documentos previos de estructuración, otorgando avales para presentación de procesos ante el comité de contratación, y publicación en la plataforma SECOP II y uno (1) se encuentra en revisión del área de las observaciones realizadas por la Subdirección de Contratación.</t>
  </si>
  <si>
    <t xml:space="preserve">Durante el mes de febrero  a la Subdirección de Contratación, fueron radicados por las áreas técnicas, un total de 4 solicitudes de trámites de procesos de selección, de los cuales fueron tramitados en debida forma las 4 solicitudes, realizando la revisión de documentos previos de estructuración, otorgando avales para presentación de procesos ante el comité de contratación, de los cuales 2 surtieron trámite de publicación en la plataforma SECOP II y 2 se encuentran en revisión del área de las observaciones realizadas por la Subdirección de Contratación.
Para el caso del proceso de pendiente del mes de enero el mismo surtió publicación durante el mes de febrero. </t>
  </si>
  <si>
    <t>Para el periodo comprendido entre el 1 al 31 de enero de 2023, tenemos las siguientes solicitudes de liquidación o terminaciones anticipadas: 
• 416 solicitudes de liquidación pendientes de trámite a 31 de diciembre de 2022.      
• 36 solicitudes radicadas durante el periodo en estudio.        
• 5 terminaciones anticipadas.  
En el mes de enero de 2023, se tramitaron:
• 117 solicitudes de liquidación (112 radicadas en periodos anteriores + 5 del periodo de medición).
• 2 terminaciones anticipadas
Lo anterior, representa una ejecución de 26 %
Las  solicitudes que no se tramitaron, se están gestionando para reportar en siguiente periodo, las 3 terminaciones anticipadas que no se liquidaron, fueron devueltas al área para ajustes.
Desde la Subdirección de Contratación, se continúa con la ejecución de actividades como  alertas tempranas a los supervisiones, acciones pedagógicas y de orientación, buscando que las solicitudes de trámite de liquidación y terminaciones anticipadas se radiquen dentro del término legal, con la documentación pertinente, completa y que el informe final de supervisión, contenga los aspectos: técnicos, legales y financieros completos, que permitan establecer los términos definitivos y reales de la liquidación de los contratos y convenios.</t>
  </si>
  <si>
    <t>23/03/2023 No se generan observaciones respecto al análisis presentado en el seguimiento al indicador de gestión. Se deja la siguiente recomendación: se debe adelantar todas las acciones pertinentes para dar cumplimiento a la meta propuesta.</t>
  </si>
  <si>
    <t>23/03/2023 No se generan observaciones y/o recomendaciones respecto al análisis presentado en el seguimiento al indicador de gestión.</t>
  </si>
  <si>
    <t>En el mes de marzo se recibieron 1609 solicitudes de contratación y gracias al plan de contingencia que se adelanta, se logró la gestión y suscripción de 1966 en el periodo de medición,  dando lugar al inicio de ejecución del mismo, cerrando la brecha de contratación que se tenia en periodos anteriores.  obteniendo un resultado para el indicador del 122%, Las  solicitudes que no se tramitaron, se están gestionando para reportar en siguiente periodo</t>
  </si>
  <si>
    <t>Para el trimestre comprendido entre los meses de Enero, Febrero y Marzo del 2023, el estado de las solicitudes para el trámite de convenios regulados por el Decreto 092 de 2017 radicadas, se presenta de la siguiente manera: para un total de 05 solicitudes de procesos competitivos radicados, se logró la legalización de 1 para un resultado de 20%.</t>
  </si>
  <si>
    <t>Para el periodo comprendido entre el 1 al 31 de marzo de 2023, se radicaron las siguientes solicitudes de liquidación y terminaciones anticipadas:
• 87 solicitudes radicadas durante el periodo en estudio.        
• 6 terminaciones anticipadas.  
En el mes de marzo de 2023, se tramitaron:
• 10 solicitudes de liquidación (10 radicadas en periodos anteriores).
• 6 terminaciones anticipadas
Lo anterior, representa una ejecución satisfactorio del 17%. 
Las liquidaciones pendientes, se están gestionando para tramite.
Desde la Subdirección de Contratación, se continúa con la ejecución de actividades como  alertas tempranas a los supervisiones, acciones pedagógicas y de orientación, buscando que las solicitudes de trámite de liquidación y terminaciones anticipadas se radiquen dentro del término legal, con la documentación pertinente, completa y que el informe final de supervisión, contenga los aspectos: técnicos, legales y financieros completos, que permitan establecer los términos definitivos y reales de la liquidación de los contratos y convenios</t>
  </si>
  <si>
    <t>Para el trimestre comprendido entre los meses de Enero, Febrero y Marzo del 2023, el estado de las solicitudes de nuevas contrataciones radicadas, se presenta de la siguiente manera: para un total de 105 solicitudes de contratación nueva radicadas, se logró la legalización de 100 para un resultado de 95%.</t>
  </si>
  <si>
    <t>Para el mes de marzo del 2023, el estado de las solicitudes de modificaciones contractuales radicadas se presenta de la siguiente manera: para un total de 15 solicitudes de modificaciones radicadas, se logró el tramite 6 (5 finalizadas y 1 rechazada)  para un resultado de 40%.
Las demás solicitudes continúan en tramite para reportar en próximo periodo.</t>
  </si>
  <si>
    <t>En el mes de marzo fueron radicados 7 procesos de selección, de los cuales han surtido  publicación  3 procesos en la plataforma SECOP II  y 4 se encuentran en revisión del área de las observaciones realizadas por la subdirección de contratación.
Durante el trimestre fueron radicados en la subdirección de contratación 14 procesos de selección de los cuales a corte 31 de marzo  se han tramitado 5 solicitudes, así:
- 1 proceso fue declarado desierto.
- 4 adjudicados.
Alcanzando un nivel de avance del 36%
Los demás documentos se encuentran en proceso, destacando que 10 han surtido publicación en Secop, así:
- 2 fueron publicados en el mes de enero.
-  5 fueron publicados en el mes de febrero-
-  3 publicados en el mes de marzo.</t>
  </si>
  <si>
    <t>Establecer el porcentaje de solicitudes tramitadas en la Subdirección de Contratación de modificaciones contractuales de Ley 80 de 1993 y/o Decreto 092 de 2007 (diferentes a los contratos de prestación de servicios profesionales y/o de apoyo a la gestión), frente a las solicitudes de modificación radicadas.</t>
  </si>
  <si>
    <t>13/04/2023 No se generan observaciones y/o recomendaciones respecto al análisis presentado en el seguimiento al indicador de gestión.</t>
  </si>
  <si>
    <t>13/04/2023 No se generan observaciones respecto al análisis presentado en el seguimiento al indicador de gestión. Se deja la siguiente recomendación: se debe adelantar todas las acciones pertinentes para dar cumplimiento a la meta propuesta.</t>
  </si>
  <si>
    <t>Se toma el número de solicitudes de liquidaciones y terminaciones anticipadas tramitadas por el equipo post contractual (liquidaciones) en el periodo del 1 al 30 de cada mes y se divide en el número de solicitudes radicadas en el periodo del 1 al 30 de cada mes. Por cien. 
Nota1: se entiende por tramitadas las liquidaciones exitosas o con acta de cierre financiero.
Nota2: el resultado del indicador al final de la vigencia será acumulado.</t>
  </si>
  <si>
    <t>Se toman las modificaciones tramitadas dentro del termino  en el periodo del 1 al 30 de cada mes y se divide sobre las modificaciones radicadas  en el periodo del 1 al 30 de cada mes. Por cien.
Nota1: se define tramitadas como las solicitudes que suscribieron contratos con éxito / solicitudes rechazadas por la Subdirección de Contratación / solicitudes desistidas por el área o por el contratista.
Nota2: el termino indicado es 10 días hábiles desde la fecha de entrega de la solicitud de modificación en la Subdirección de Contratación
Nota3: el resultado del indicador al final de la vigencia será acumulado.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</si>
</sst>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17"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sz val="9"/>
      <name val="Arial"/>
      <family val="2"/>
    </font>
    <font>
      <sz val="10"/>
      <color theme="1"/>
      <name val="Arial"/>
      <family val="2"/>
    </font>
    <font>
      <sz val="10"/>
      <name val="Arial"/>
      <family val="2"/>
    </font>
    <font>
      <sz val="11"/>
      <name val="Arial"/>
      <family val="2"/>
    </font>
    <font>
      <b/>
      <sz val="9"/>
      <color theme="1"/>
      <name val="Arial"/>
      <family val="2"/>
    </font>
    <font>
      <sz val="9"/>
      <color rgb="FFFF0000"/>
      <name val="Arial"/>
      <family val="2"/>
    </font>
    <font>
      <b/>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79998168889431442"/>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0" fontId="1" fillId="0" borderId="0"/>
    <xf numFmtId="44" fontId="12" fillId="0" borderId="0" applyFont="0" applyFill="0" applyBorder="0" applyAlignment="0" applyProtection="0"/>
  </cellStyleXfs>
  <cellXfs count="120">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1"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6"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protection hidden="1"/>
    </xf>
    <xf numFmtId="0" fontId="3" fillId="0" borderId="0" xfId="0" applyFont="1" applyFill="1" applyAlignment="1" applyProtection="1">
      <alignment horizontal="center" vertical="center" wrapText="1"/>
      <protection hidden="1"/>
    </xf>
    <xf numFmtId="0" fontId="11" fillId="7" borderId="6"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2" fillId="7" borderId="6" xfId="0" applyFont="1" applyFill="1" applyBorder="1" applyAlignment="1" applyProtection="1">
      <alignment horizontal="center" vertical="center" wrapText="1"/>
      <protection hidden="1"/>
    </xf>
    <xf numFmtId="0" fontId="13" fillId="0" borderId="0" xfId="0" applyFont="1" applyAlignment="1">
      <alignment vertical="center"/>
    </xf>
    <xf numFmtId="3" fontId="6" fillId="0" borderId="6" xfId="1" applyNumberFormat="1" applyFont="1" applyFill="1" applyBorder="1" applyAlignment="1" applyProtection="1">
      <alignment horizontal="center" vertical="center" wrapText="1"/>
      <protection hidden="1"/>
    </xf>
    <xf numFmtId="9" fontId="6" fillId="0" borderId="6" xfId="1" applyFont="1" applyFill="1" applyBorder="1" applyAlignment="1" applyProtection="1">
      <alignment horizontal="center" vertical="center" wrapText="1"/>
      <protection hidden="1"/>
    </xf>
    <xf numFmtId="9" fontId="6" fillId="0" borderId="1" xfId="1" applyFont="1" applyFill="1" applyBorder="1" applyAlignment="1" applyProtection="1">
      <alignment horizontal="center" vertical="center" wrapText="1"/>
      <protection hidden="1"/>
    </xf>
    <xf numFmtId="9" fontId="6" fillId="0" borderId="1" xfId="1" applyFont="1" applyFill="1" applyBorder="1" applyAlignment="1" applyProtection="1">
      <alignment horizontal="left" vertical="center" wrapText="1"/>
      <protection hidden="1"/>
    </xf>
    <xf numFmtId="9" fontId="6" fillId="0" borderId="6" xfId="1" applyFont="1" applyFill="1" applyBorder="1" applyAlignment="1" applyProtection="1">
      <alignment horizontal="left" vertical="center" wrapText="1"/>
      <protection hidden="1"/>
    </xf>
    <xf numFmtId="3" fontId="6" fillId="0" borderId="2" xfId="1" applyNumberFormat="1" applyFont="1" applyFill="1" applyBorder="1" applyAlignment="1" applyProtection="1">
      <alignment horizontal="center" vertical="center" wrapText="1"/>
      <protection hidden="1"/>
    </xf>
    <xf numFmtId="9" fontId="14" fillId="0" borderId="2" xfId="1" applyFont="1" applyFill="1" applyBorder="1" applyAlignment="1" applyProtection="1">
      <alignment horizontal="left" vertical="center" wrapText="1"/>
      <protection hidden="1"/>
    </xf>
    <xf numFmtId="9" fontId="10" fillId="2" borderId="6" xfId="1" applyFont="1" applyFill="1" applyBorder="1" applyAlignment="1" applyProtection="1">
      <alignment horizontal="center" vertical="center" wrapText="1"/>
      <protection hidden="1"/>
    </xf>
    <xf numFmtId="1" fontId="6" fillId="2" borderId="10" xfId="0" applyNumberFormat="1" applyFont="1" applyFill="1" applyBorder="1" applyAlignment="1" applyProtection="1">
      <alignment horizontal="center" vertical="center" wrapText="1"/>
      <protection hidden="1"/>
    </xf>
    <xf numFmtId="9" fontId="6" fillId="2" borderId="10" xfId="1" applyFont="1" applyFill="1" applyBorder="1" applyAlignment="1" applyProtection="1">
      <alignment horizontal="center" vertical="center" wrapText="1"/>
      <protection hidden="1"/>
    </xf>
    <xf numFmtId="14" fontId="10" fillId="2" borderId="6" xfId="0" applyNumberFormat="1" applyFont="1" applyFill="1" applyBorder="1" applyAlignment="1" applyProtection="1">
      <alignment horizontal="center" vertical="center" wrapText="1"/>
      <protection hidden="1"/>
    </xf>
    <xf numFmtId="0" fontId="0" fillId="0" borderId="0" xfId="0" applyAlignment="1">
      <alignment horizontal="center"/>
    </xf>
    <xf numFmtId="0" fontId="0" fillId="9" borderId="0" xfId="0" applyFill="1" applyAlignment="1">
      <alignment horizontal="center"/>
    </xf>
    <xf numFmtId="9" fontId="0" fillId="0" borderId="0" xfId="0" applyNumberFormat="1" applyAlignment="1">
      <alignment horizontal="center"/>
    </xf>
    <xf numFmtId="9" fontId="0" fillId="0" borderId="0" xfId="1" applyFont="1" applyAlignment="1">
      <alignment horizontal="center"/>
    </xf>
    <xf numFmtId="0" fontId="10" fillId="0" borderId="6" xfId="0" applyFont="1" applyFill="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0" fillId="0" borderId="6" xfId="0" applyFont="1" applyBorder="1" applyAlignment="1" applyProtection="1">
      <alignment horizontal="center" vertical="center" wrapText="1"/>
      <protection hidden="1"/>
    </xf>
    <xf numFmtId="0" fontId="10" fillId="0" borderId="6" xfId="0" applyFont="1" applyFill="1" applyBorder="1" applyAlignment="1" applyProtection="1">
      <alignment horizontal="center" vertical="center" wrapText="1"/>
      <protection hidden="1"/>
    </xf>
    <xf numFmtId="9" fontId="10" fillId="0" borderId="6" xfId="1" applyFont="1" applyFill="1" applyBorder="1" applyAlignment="1" applyProtection="1">
      <alignment horizontal="center" vertical="center" wrapText="1"/>
      <protection hidden="1"/>
    </xf>
    <xf numFmtId="14" fontId="6" fillId="0" borderId="1" xfId="1" applyNumberFormat="1" applyFont="1" applyFill="1" applyBorder="1" applyAlignment="1" applyProtection="1">
      <alignment horizontal="justify" vertical="center" wrapText="1"/>
      <protection hidden="1"/>
    </xf>
    <xf numFmtId="3" fontId="15" fillId="0" borderId="6" xfId="1" applyNumberFormat="1" applyFont="1" applyFill="1" applyBorder="1" applyAlignment="1" applyProtection="1">
      <alignment horizontal="justify" vertical="center" wrapText="1"/>
      <protection hidden="1"/>
    </xf>
    <xf numFmtId="3" fontId="10" fillId="0" borderId="6" xfId="1" applyNumberFormat="1" applyFont="1" applyFill="1" applyBorder="1" applyAlignment="1" applyProtection="1">
      <alignment horizontal="justify" vertical="center" wrapText="1"/>
      <protection hidden="1"/>
    </xf>
    <xf numFmtId="3" fontId="6" fillId="0" borderId="6" xfId="1" applyNumberFormat="1" applyFont="1" applyFill="1" applyBorder="1" applyAlignment="1" applyProtection="1">
      <alignment horizontal="justify" vertical="center" wrapText="1"/>
      <protection hidden="1"/>
    </xf>
    <xf numFmtId="9" fontId="10" fillId="0" borderId="6" xfId="1" applyFont="1" applyFill="1" applyBorder="1" applyAlignment="1" applyProtection="1">
      <alignment horizontal="justify" vertical="center" wrapText="1"/>
      <protection hidden="1"/>
    </xf>
    <xf numFmtId="3" fontId="6" fillId="0" borderId="6" xfId="1" applyNumberFormat="1" applyFont="1" applyFill="1" applyBorder="1" applyAlignment="1" applyProtection="1">
      <alignment horizontal="center" vertical="center" wrapText="1"/>
      <protection hidden="1"/>
    </xf>
    <xf numFmtId="9" fontId="6" fillId="0" borderId="6" xfId="1" applyFont="1" applyFill="1" applyBorder="1" applyAlignment="1" applyProtection="1">
      <alignment horizontal="center" vertical="center" wrapText="1"/>
      <protection hidden="1"/>
    </xf>
    <xf numFmtId="9" fontId="10" fillId="0" borderId="6" xfId="1" applyFont="1" applyFill="1" applyBorder="1" applyAlignment="1" applyProtection="1">
      <alignment horizontal="center" vertical="center" wrapText="1"/>
      <protection hidden="1"/>
    </xf>
    <xf numFmtId="9" fontId="10" fillId="0" borderId="6" xfId="1"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protection hidden="1"/>
    </xf>
    <xf numFmtId="9" fontId="15" fillId="0" borderId="6" xfId="1" applyFont="1" applyFill="1" applyBorder="1" applyAlignment="1" applyProtection="1">
      <alignment horizontal="center" vertical="center" wrapText="1"/>
      <protection hidden="1"/>
    </xf>
    <xf numFmtId="3" fontId="15" fillId="0" borderId="6" xfId="1" applyNumberFormat="1" applyFont="1" applyFill="1" applyBorder="1" applyAlignment="1" applyProtection="1">
      <alignment horizontal="center" vertical="center" wrapText="1"/>
      <protection hidden="1"/>
    </xf>
    <xf numFmtId="9" fontId="10" fillId="0" borderId="1" xfId="1" applyFont="1" applyFill="1" applyBorder="1" applyAlignment="1" applyProtection="1">
      <alignment horizontal="justify" vertical="center" wrapText="1"/>
      <protection hidden="1"/>
    </xf>
    <xf numFmtId="9" fontId="6" fillId="0" borderId="1" xfId="1" applyFont="1" applyFill="1" applyBorder="1" applyAlignment="1" applyProtection="1">
      <alignment horizontal="justify" vertical="center" wrapText="1"/>
      <protection hidden="1"/>
    </xf>
    <xf numFmtId="9" fontId="6" fillId="0" borderId="6" xfId="1" applyFont="1" applyFill="1" applyBorder="1" applyAlignment="1" applyProtection="1">
      <alignment horizontal="justify" vertical="center" wrapText="1"/>
      <protection hidden="1"/>
    </xf>
    <xf numFmtId="9" fontId="15" fillId="0" borderId="6" xfId="1" applyFont="1" applyFill="1" applyBorder="1" applyAlignment="1" applyProtection="1">
      <alignment horizontal="justify" vertical="center" wrapText="1"/>
      <protection hidden="1"/>
    </xf>
    <xf numFmtId="3" fontId="6" fillId="0" borderId="6" xfId="1" applyNumberFormat="1" applyFont="1" applyFill="1" applyBorder="1" applyAlignment="1" applyProtection="1">
      <alignment horizontal="center" vertical="center" wrapText="1"/>
      <protection hidden="1"/>
    </xf>
    <xf numFmtId="9" fontId="6" fillId="0" borderId="6" xfId="1" applyFont="1" applyFill="1" applyBorder="1" applyAlignment="1" applyProtection="1">
      <alignment horizontal="center" vertical="center" wrapText="1"/>
      <protection hidden="1"/>
    </xf>
    <xf numFmtId="9" fontId="6" fillId="0" borderId="1" xfId="1" applyFont="1" applyFill="1" applyBorder="1" applyAlignment="1" applyProtection="1">
      <alignment horizontal="center" vertical="center" wrapText="1"/>
      <protection hidden="1"/>
    </xf>
    <xf numFmtId="1" fontId="6" fillId="0" borderId="6" xfId="1" applyNumberFormat="1" applyFont="1" applyFill="1" applyBorder="1" applyAlignment="1" applyProtection="1">
      <alignment horizontal="center" vertical="center" wrapText="1"/>
      <protection hidden="1"/>
    </xf>
    <xf numFmtId="0" fontId="6" fillId="2" borderId="10" xfId="1" applyNumberFormat="1" applyFont="1" applyFill="1" applyBorder="1" applyAlignment="1" applyProtection="1">
      <alignment horizontal="center" vertical="center" wrapText="1"/>
      <protection hidden="1"/>
    </xf>
    <xf numFmtId="1" fontId="6" fillId="2" borderId="10" xfId="1" applyNumberFormat="1" applyFont="1" applyFill="1" applyBorder="1" applyAlignment="1" applyProtection="1">
      <alignment horizontal="center" vertical="center" wrapText="1"/>
      <protection hidden="1"/>
    </xf>
    <xf numFmtId="9" fontId="6" fillId="0" borderId="6" xfId="1" applyNumberFormat="1"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justify" vertical="center" wrapText="1"/>
      <protection hidden="1"/>
    </xf>
    <xf numFmtId="0" fontId="10" fillId="0" borderId="6" xfId="0" applyFont="1" applyBorder="1" applyAlignment="1" applyProtection="1">
      <alignment horizontal="justify" vertical="center" wrapText="1"/>
      <protection hidden="1"/>
    </xf>
    <xf numFmtId="0" fontId="10" fillId="0" borderId="6" xfId="0" applyFont="1" applyFill="1" applyBorder="1" applyAlignment="1" applyProtection="1">
      <alignment horizontal="justify" vertical="center" wrapText="1"/>
      <protection hidden="1"/>
    </xf>
    <xf numFmtId="0" fontId="16" fillId="0" borderId="0" xfId="0" applyFont="1" applyAlignment="1">
      <alignment horizontal="center"/>
    </xf>
    <xf numFmtId="9" fontId="16" fillId="0" borderId="0" xfId="1" applyFont="1" applyAlignment="1">
      <alignment horizontal="center"/>
    </xf>
    <xf numFmtId="0" fontId="0" fillId="0" borderId="0" xfId="0" applyFont="1"/>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10" fillId="2" borderId="20" xfId="2"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0" fillId="2" borderId="10" xfId="0" applyFont="1" applyFill="1" applyBorder="1" applyAlignment="1">
      <alignment horizontal="center" vertical="center" wrapText="1"/>
    </xf>
  </cellXfs>
  <cellStyles count="16">
    <cellStyle name="Millares 2" xfId="3" xr:uid="{00000000-0005-0000-0000-000000000000}"/>
    <cellStyle name="Millares 2 2" xfId="4" xr:uid="{00000000-0005-0000-0000-000001000000}"/>
    <cellStyle name="Millares 2 2 2" xfId="8" xr:uid="{00000000-0005-0000-0000-000002000000}"/>
    <cellStyle name="Millares 2 2 2 2" xfId="12" xr:uid="{00000000-0005-0000-0000-000003000000}"/>
    <cellStyle name="Millares 2 2 3" xfId="6" xr:uid="{00000000-0005-0000-0000-000004000000}"/>
    <cellStyle name="Millares 2 2 4" xfId="10" xr:uid="{00000000-0005-0000-0000-000005000000}"/>
    <cellStyle name="Millares 2 3" xfId="7" xr:uid="{00000000-0005-0000-0000-000006000000}"/>
    <cellStyle name="Millares 2 3 2" xfId="11" xr:uid="{00000000-0005-0000-0000-000007000000}"/>
    <cellStyle name="Millares 2 4" xfId="5" xr:uid="{00000000-0005-0000-0000-000008000000}"/>
    <cellStyle name="Millares 2 5" xfId="9" xr:uid="{00000000-0005-0000-0000-000009000000}"/>
    <cellStyle name="Moneda 2" xfId="15" xr:uid="{00000000-0005-0000-0000-00000A000000}"/>
    <cellStyle name="Normal" xfId="0" builtinId="0"/>
    <cellStyle name="Normal 16" xfId="14" xr:uid="{00000000-0005-0000-0000-00000C000000}"/>
    <cellStyle name="Normal 18" xfId="2" xr:uid="{00000000-0005-0000-0000-00000D000000}"/>
    <cellStyle name="Normal 2" xfId="13" xr:uid="{00000000-0005-0000-0000-00000E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Gráficas!$E$44</c:f>
              <c:strCache>
                <c:ptCount val="1"/>
                <c:pt idx="0">
                  <c:v>Cumplimiento</c:v>
                </c:pt>
              </c:strCache>
            </c:strRef>
          </c:tx>
          <c:marker>
            <c:symbol val="none"/>
          </c:marker>
          <c:dLbls>
            <c:dLbl>
              <c:idx val="0"/>
              <c:spPr>
                <a:solidFill>
                  <a:srgbClr val="92D050"/>
                </a:solidFill>
                <a:ln>
                  <a:noFill/>
                </a:ln>
                <a:effectLst/>
              </c:spPr>
              <c:txPr>
                <a:bodyPr wrap="square" lIns="38100" tIns="19050" rIns="38100" bIns="19050" anchor="ctr">
                  <a:spAutoFit/>
                </a:bodyPr>
                <a:lstStyle/>
                <a:p>
                  <a:pPr>
                    <a:defRPr/>
                  </a:pPr>
                  <a:endParaRPr lang="es-CO"/>
                </a:p>
              </c:txPr>
              <c:dLblPos val="t"/>
              <c:showLegendKey val="0"/>
              <c:showVal val="1"/>
              <c:showCatName val="0"/>
              <c:showSerName val="0"/>
              <c:showPercent val="0"/>
              <c:showBubbleSize val="0"/>
              <c:extLst>
                <c:ext xmlns:c16="http://schemas.microsoft.com/office/drawing/2014/chart" uri="{C3380CC4-5D6E-409C-BE32-E72D297353CC}">
                  <c16:uniqueId val="{00000000-B28C-45FC-80D3-5694C680B034}"/>
                </c:ext>
              </c:extLst>
            </c:dLbl>
            <c:dLbl>
              <c:idx val="1"/>
              <c:layout>
                <c:manualLayout>
                  <c:x val="-7.9939807096328586E-2"/>
                  <c:y val="-1.0844715708998415E-2"/>
                </c:manualLayout>
              </c:layout>
              <c:spPr>
                <a:solidFill>
                  <a:srgbClr val="FFFF00"/>
                </a:solidFill>
                <a:ln>
                  <a:noFill/>
                </a:ln>
                <a:effectLst/>
              </c:spPr>
              <c:txPr>
                <a:bodyPr wrap="square" lIns="38100" tIns="19050" rIns="38100" bIns="19050" anchor="ctr">
                  <a:spAutoFit/>
                </a:bodyPr>
                <a:lstStyle/>
                <a:p>
                  <a:pPr>
                    <a:defRPr/>
                  </a:pPr>
                  <a:endParaRPr lang="es-CO"/>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8C-45FC-80D3-5694C680B034}"/>
                </c:ext>
              </c:extLst>
            </c:dLbl>
            <c:dLbl>
              <c:idx val="2"/>
              <c:layout>
                <c:manualLayout>
                  <c:x val="-7.9939807096328613E-2"/>
                  <c:y val="-3.147656193838632E-2"/>
                </c:manualLayout>
              </c:layout>
              <c:spPr>
                <a:solidFill>
                  <a:srgbClr val="FF0000"/>
                </a:solidFill>
                <a:ln>
                  <a:noFill/>
                </a:ln>
                <a:effectLst/>
              </c:spPr>
              <c:txPr>
                <a:bodyPr wrap="square" lIns="38100" tIns="19050" rIns="38100" bIns="19050" anchor="ctr">
                  <a:spAutoFit/>
                </a:bodyPr>
                <a:lstStyle/>
                <a:p>
                  <a:pPr>
                    <a:defRPr/>
                  </a:pPr>
                  <a:endParaRPr lang="es-CO"/>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8C-45FC-80D3-5694C680B034}"/>
                </c:ext>
              </c:extLst>
            </c:dLbl>
            <c:dLbl>
              <c:idx val="12"/>
              <c:spPr>
                <a:solidFill>
                  <a:srgbClr val="FFFF00"/>
                </a:solidFill>
                <a:ln>
                  <a:noFill/>
                </a:ln>
                <a:effectLst/>
              </c:spPr>
              <c:txPr>
                <a:bodyPr wrap="square" lIns="38100" tIns="19050" rIns="38100" bIns="19050" anchor="ctr">
                  <a:spAutoFit/>
                </a:bodyPr>
                <a:lstStyle/>
                <a:p>
                  <a:pPr>
                    <a:defRPr b="1"/>
                  </a:pPr>
                  <a:endParaRPr lang="es-CO"/>
                </a:p>
              </c:txPr>
              <c:dLblPos val="t"/>
              <c:showLegendKey val="0"/>
              <c:showVal val="1"/>
              <c:showCatName val="0"/>
              <c:showSerName val="0"/>
              <c:showPercent val="0"/>
              <c:showBubbleSize val="0"/>
              <c:extLst>
                <c:ext xmlns:c16="http://schemas.microsoft.com/office/drawing/2014/chart" uri="{C3380CC4-5D6E-409C-BE32-E72D297353CC}">
                  <c16:uniqueId val="{00000003-B28C-45FC-80D3-5694C680B03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name>Tendencia</c:name>
            <c:spPr>
              <a:ln w="19050">
                <a:solidFill>
                  <a:schemeClr val="bg2">
                    <a:lumMod val="50000"/>
                  </a:schemeClr>
                </a:solidFill>
                <a:prstDash val="sysDot"/>
              </a:ln>
            </c:spPr>
            <c:trendlineType val="linear"/>
            <c:dispRSqr val="0"/>
            <c:dispEq val="0"/>
          </c:trendline>
          <c:cat>
            <c:strRef>
              <c:f>Gráficas!$D$45:$D$57</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Gráficas!$E$45:$E$57</c:f>
              <c:numCache>
                <c:formatCode>0%</c:formatCode>
                <c:ptCount val="13"/>
                <c:pt idx="0">
                  <c:v>1.0526315789473684</c:v>
                </c:pt>
                <c:pt idx="1">
                  <c:v>0.87088224157516092</c:v>
                </c:pt>
                <c:pt idx="2">
                  <c:v>0.4210526315789474</c:v>
                </c:pt>
                <c:pt idx="12">
                  <c:v>0.85184058411925778</c:v>
                </c:pt>
              </c:numCache>
            </c:numRef>
          </c:val>
          <c:smooth val="0"/>
          <c:extLst>
            <c:ext xmlns:c16="http://schemas.microsoft.com/office/drawing/2014/chart" uri="{C3380CC4-5D6E-409C-BE32-E72D297353CC}">
              <c16:uniqueId val="{00000005-B28C-45FC-80D3-5694C680B034}"/>
            </c:ext>
          </c:extLst>
        </c:ser>
        <c:dLbls>
          <c:dLblPos val="t"/>
          <c:showLegendKey val="0"/>
          <c:showVal val="1"/>
          <c:showCatName val="0"/>
          <c:showSerName val="0"/>
          <c:showPercent val="0"/>
          <c:showBubbleSize val="0"/>
        </c:dLbls>
        <c:smooth val="0"/>
        <c:axId val="-1678837456"/>
        <c:axId val="-1678841808"/>
      </c:lineChart>
      <c:catAx>
        <c:axId val="-1678837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678841808"/>
        <c:crosses val="autoZero"/>
        <c:auto val="1"/>
        <c:lblAlgn val="ctr"/>
        <c:lblOffset val="100"/>
        <c:noMultiLvlLbl val="0"/>
      </c:catAx>
      <c:valAx>
        <c:axId val="-1678841808"/>
        <c:scaling>
          <c:orientation val="minMax"/>
          <c:min val="0.4"/>
        </c:scaling>
        <c:delete val="0"/>
        <c:axPos val="l"/>
        <c:numFmt formatCode="0%" sourceLinked="1"/>
        <c:majorTickMark val="none"/>
        <c:minorTickMark val="none"/>
        <c:tickLblPos val="nextTo"/>
        <c:spPr>
          <a:noFill/>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6788374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Gráficas!$E$2</c:f>
              <c:strCache>
                <c:ptCount val="1"/>
                <c:pt idx="0">
                  <c:v>Cumplimiento</c:v>
                </c:pt>
              </c:strCache>
            </c:strRef>
          </c:tx>
          <c:spPr>
            <a:ln w="19050" cap="rnd">
              <a:solidFill>
                <a:schemeClr val="accent1"/>
              </a:solidFill>
              <a:round/>
            </a:ln>
            <a:effectLst/>
          </c:spPr>
          <c:marker>
            <c:symbol val="none"/>
          </c:marker>
          <c:dLbls>
            <c:dLbl>
              <c:idx val="0"/>
              <c:layout>
                <c:manualLayout>
                  <c:x val="-3.8157051899857512E-2"/>
                  <c:y val="5.8287784846170351E-2"/>
                </c:manualLayout>
              </c:layout>
              <c:spPr>
                <a:solidFill>
                  <a:srgbClr val="FF0000"/>
                </a:solidFill>
              </c:spPr>
              <c:txPr>
                <a:bodyPr/>
                <a:lstStyle/>
                <a:p>
                  <a:pPr>
                    <a:defRPr b="0"/>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FB-44B3-B739-1F8F9BEC24BA}"/>
                </c:ext>
              </c:extLst>
            </c:dLbl>
            <c:dLbl>
              <c:idx val="1"/>
              <c:layout>
                <c:manualLayout>
                  <c:x val="-8.9171183444976473E-2"/>
                  <c:y val="4.3030395826843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FB-44B3-B739-1F8F9BEC24BA}"/>
                </c:ext>
              </c:extLst>
            </c:dLbl>
            <c:dLbl>
              <c:idx val="2"/>
              <c:layout>
                <c:manualLayout>
                  <c:x val="-3.2235373699825917E-2"/>
                  <c:y val="5.3430469442322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FB-44B3-B739-1F8F9BEC24BA}"/>
                </c:ext>
              </c:extLst>
            </c:dLbl>
            <c:dLbl>
              <c:idx val="3"/>
              <c:layout>
                <c:manualLayout>
                  <c:x val="-3.0555555555555659E-2"/>
                  <c:y val="-4.8573154038475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FB-44B3-B739-1F8F9BEC24BA}"/>
                </c:ext>
              </c:extLst>
            </c:dLbl>
            <c:dLbl>
              <c:idx val="4"/>
              <c:layout>
                <c:manualLayout>
                  <c:x val="-6.6324998760857262E-2"/>
                  <c:y val="5.8287784846170351E-2"/>
                </c:manualLayout>
              </c:layout>
              <c:spPr>
                <a:solidFill>
                  <a:srgbClr val="92D050"/>
                </a:solidFill>
              </c:spPr>
              <c:txPr>
                <a:bodyPr wrap="square" lIns="38100" tIns="19050" rIns="38100" bIns="19050" anchor="ctr">
                  <a:noAutofit/>
                </a:bodyPr>
                <a:lstStyle/>
                <a:p>
                  <a:pPr>
                    <a:defRPr b="0"/>
                  </a:pPr>
                  <a:endParaRPr lang="es-CO"/>
                </a:p>
              </c:txPr>
              <c:showLegendKey val="0"/>
              <c:showVal val="1"/>
              <c:showCatName val="0"/>
              <c:showSerName val="0"/>
              <c:showPercent val="0"/>
              <c:showBubbleSize val="0"/>
              <c:extLst>
                <c:ext xmlns:c15="http://schemas.microsoft.com/office/drawing/2012/chart" uri="{CE6537A1-D6FC-4f65-9D91-7224C49458BB}">
                  <c15:layout>
                    <c:manualLayout>
                      <c:w val="7.7877607635930171E-2"/>
                      <c:h val="7.3855671948391599E-2"/>
                    </c:manualLayout>
                  </c15:layout>
                </c:ext>
                <c:ext xmlns:c16="http://schemas.microsoft.com/office/drawing/2014/chart" uri="{C3380CC4-5D6E-409C-BE32-E72D297353CC}">
                  <c16:uniqueId val="{00000004-CAFB-44B3-B739-1F8F9BEC24BA}"/>
                </c:ext>
              </c:extLst>
            </c:dLbl>
            <c:dLbl>
              <c:idx val="5"/>
              <c:layout>
                <c:manualLayout>
                  <c:x val="-4.1000908324893552E-2"/>
                  <c:y val="5.3430469442322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FB-44B3-B739-1F8F9BEC24BA}"/>
                </c:ext>
              </c:extLst>
            </c:dLbl>
            <c:dLbl>
              <c:idx val="8"/>
              <c:layout>
                <c:manualLayout>
                  <c:x val="-1.4470908820550753E-2"/>
                  <c:y val="-6.8002415653865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FB-44B3-B739-1F8F9BEC24BA}"/>
                </c:ext>
              </c:extLst>
            </c:dLbl>
            <c:dLbl>
              <c:idx val="9"/>
              <c:layout>
                <c:manualLayout>
                  <c:x val="-2.6529999504342885E-2"/>
                  <c:y val="5.8287784846170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FB-44B3-B739-1F8F9BEC24BA}"/>
                </c:ext>
              </c:extLst>
            </c:dLbl>
            <c:dLbl>
              <c:idx val="10"/>
              <c:layout>
                <c:manualLayout>
                  <c:x val="-7.2354544102753325E-3"/>
                  <c:y val="-4.371583863462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FB-44B3-B739-1F8F9BEC24BA}"/>
                </c:ext>
              </c:extLst>
            </c:dLbl>
            <c:dLbl>
              <c:idx val="12"/>
              <c:spPr>
                <a:solidFill>
                  <a:srgbClr val="92D050"/>
                </a:solidFill>
              </c:spPr>
              <c:txPr>
                <a:bodyPr wrap="square" lIns="38100" tIns="19050" rIns="38100" bIns="19050" anchor="ctr">
                  <a:spAutoFit/>
                </a:bodyPr>
                <a:lstStyle/>
                <a:p>
                  <a:pPr>
                    <a:defRPr b="1"/>
                  </a:pPr>
                  <a:endParaRPr lang="es-CO"/>
                </a:p>
              </c:txPr>
              <c:showLegendKey val="0"/>
              <c:showVal val="1"/>
              <c:showCatName val="0"/>
              <c:showSerName val="0"/>
              <c:showPercent val="0"/>
              <c:showBubbleSize val="0"/>
              <c:extLst>
                <c:ext xmlns:c16="http://schemas.microsoft.com/office/drawing/2014/chart" uri="{C3380CC4-5D6E-409C-BE32-E72D297353CC}">
                  <c16:uniqueId val="{00000009-CAFB-44B3-B739-1F8F9BEC24BA}"/>
                </c:ext>
              </c:extLst>
            </c:dLbl>
            <c:spPr>
              <a:solidFill>
                <a:srgbClr val="92D050"/>
              </a:solidFill>
            </c:spPr>
            <c:txPr>
              <a:bodyPr wrap="square" lIns="38100" tIns="19050" rIns="38100" bIns="19050" anchor="ctr">
                <a:spAutoFit/>
              </a:bodyPr>
              <a:lstStyle/>
              <a:p>
                <a:pPr>
                  <a:defRPr b="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name>Tendencia</c:name>
            <c:spPr>
              <a:ln w="19050">
                <a:solidFill>
                  <a:schemeClr val="bg2">
                    <a:lumMod val="50000"/>
                  </a:schemeClr>
                </a:solidFill>
                <a:prstDash val="sysDot"/>
              </a:ln>
            </c:spPr>
            <c:trendlineType val="linear"/>
            <c:dispRSqr val="0"/>
            <c:dispEq val="0"/>
          </c:trendline>
          <c:cat>
            <c:strRef>
              <c:f>Gráficas!$D$3:$D$15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Gráficas!$E$3:$E$15</c:f>
              <c:numCache>
                <c:formatCode>0%</c:formatCode>
                <c:ptCount val="13"/>
                <c:pt idx="0">
                  <c:v>0.53012048192771077</c:v>
                </c:pt>
                <c:pt idx="1">
                  <c:v>1.0393165228931651</c:v>
                </c:pt>
                <c:pt idx="2">
                  <c:v>1.5273461777501554</c:v>
                </c:pt>
                <c:pt idx="12">
                  <c:v>0.97146070575003518</c:v>
                </c:pt>
              </c:numCache>
            </c:numRef>
          </c:val>
          <c:smooth val="0"/>
          <c:extLst>
            <c:ext xmlns:c16="http://schemas.microsoft.com/office/drawing/2014/chart" uri="{C3380CC4-5D6E-409C-BE32-E72D297353CC}">
              <c16:uniqueId val="{0000000B-CAFB-44B3-B739-1F8F9BEC24BA}"/>
            </c:ext>
          </c:extLst>
        </c:ser>
        <c:dLbls>
          <c:showLegendKey val="0"/>
          <c:showVal val="0"/>
          <c:showCatName val="0"/>
          <c:showSerName val="0"/>
          <c:showPercent val="0"/>
          <c:showBubbleSize val="0"/>
        </c:dLbls>
        <c:smooth val="0"/>
        <c:axId val="-1678837456"/>
        <c:axId val="-1678841808"/>
      </c:lineChart>
      <c:catAx>
        <c:axId val="-1678837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678841808"/>
        <c:crosses val="autoZero"/>
        <c:auto val="1"/>
        <c:lblAlgn val="ctr"/>
        <c:lblOffset val="100"/>
        <c:noMultiLvlLbl val="0"/>
      </c:catAx>
      <c:valAx>
        <c:axId val="-1678841808"/>
        <c:scaling>
          <c:orientation val="minMax"/>
          <c:min val="0.4"/>
        </c:scaling>
        <c:delete val="0"/>
        <c:axPos val="l"/>
        <c:numFmt formatCode="0%" sourceLinked="1"/>
        <c:majorTickMark val="none"/>
        <c:minorTickMark val="none"/>
        <c:tickLblPos val="nextTo"/>
        <c:spPr>
          <a:noFill/>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6788374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Gráficas!$E$26</c:f>
              <c:strCache>
                <c:ptCount val="1"/>
                <c:pt idx="0">
                  <c:v>Cumplimiento</c:v>
                </c:pt>
              </c:strCache>
            </c:strRef>
          </c:tx>
          <c:marker>
            <c:symbol val="none"/>
          </c:marker>
          <c:dLbls>
            <c:dLbl>
              <c:idx val="4"/>
              <c:spPr>
                <a:solidFill>
                  <a:srgbClr val="FF0000"/>
                </a:solidFill>
                <a:ln>
                  <a:noFill/>
                </a:ln>
                <a:effectLst/>
              </c:spPr>
              <c:txPr>
                <a:bodyPr wrap="square" lIns="38100" tIns="19050" rIns="38100" bIns="19050" anchor="ctr">
                  <a:spAutoFit/>
                </a:bodyPr>
                <a:lstStyle/>
                <a:p>
                  <a:pPr>
                    <a:defRPr b="1"/>
                  </a:pPr>
                  <a:endParaRPr lang="es-CO"/>
                </a:p>
              </c:txPr>
              <c:dLblPos val="t"/>
              <c:showLegendKey val="0"/>
              <c:showVal val="1"/>
              <c:showCatName val="0"/>
              <c:showSerName val="0"/>
              <c:showPercent val="0"/>
              <c:showBubbleSize val="0"/>
              <c:extLst>
                <c:ext xmlns:c16="http://schemas.microsoft.com/office/drawing/2014/chart" uri="{C3380CC4-5D6E-409C-BE32-E72D297353CC}">
                  <c16:uniqueId val="{00000001-B623-45CE-978E-860AAC91CD9E}"/>
                </c:ext>
              </c:extLst>
            </c:dLbl>
            <c:spPr>
              <a:solidFill>
                <a:srgbClr val="FF0000"/>
              </a:solidFill>
              <a:ln>
                <a:noFill/>
              </a:ln>
              <a:effectLst/>
            </c:spPr>
            <c:txPr>
              <a:bodyPr wrap="square" lIns="38100" tIns="19050" rIns="38100" bIns="19050" anchor="ctr">
                <a:spAutoFit/>
              </a:bodyPr>
              <a:lstStyle/>
              <a:p>
                <a:pPr>
                  <a:defRPr b="0"/>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name>Tendencia</c:name>
            <c:spPr>
              <a:ln w="19050">
                <a:solidFill>
                  <a:schemeClr val="bg2">
                    <a:lumMod val="50000"/>
                  </a:schemeClr>
                </a:solidFill>
                <a:prstDash val="sysDot"/>
              </a:ln>
            </c:spPr>
            <c:trendlineType val="linear"/>
            <c:dispRSqr val="0"/>
            <c:dispEq val="0"/>
          </c:trendline>
          <c:cat>
            <c:strRef>
              <c:f>Gráficas!$D$27:$D$31</c:f>
              <c:strCache>
                <c:ptCount val="5"/>
                <c:pt idx="0">
                  <c:v>Marzo</c:v>
                </c:pt>
                <c:pt idx="1">
                  <c:v>Junio</c:v>
                </c:pt>
                <c:pt idx="2">
                  <c:v>Septiembre</c:v>
                </c:pt>
                <c:pt idx="3">
                  <c:v>Diciembre</c:v>
                </c:pt>
                <c:pt idx="4">
                  <c:v>Vigencia</c:v>
                </c:pt>
              </c:strCache>
            </c:strRef>
          </c:cat>
          <c:val>
            <c:numRef>
              <c:f>Gráficas!$E$27:$E$31</c:f>
              <c:numCache>
                <c:formatCode>0%</c:formatCode>
                <c:ptCount val="5"/>
                <c:pt idx="0">
                  <c:v>0.25</c:v>
                </c:pt>
                <c:pt idx="4">
                  <c:v>0.25</c:v>
                </c:pt>
              </c:numCache>
            </c:numRef>
          </c:val>
          <c:smooth val="0"/>
          <c:extLst>
            <c:ext xmlns:c16="http://schemas.microsoft.com/office/drawing/2014/chart" uri="{C3380CC4-5D6E-409C-BE32-E72D297353CC}">
              <c16:uniqueId val="{00000003-C9B9-4BD0-A753-41A14E4E818C}"/>
            </c:ext>
          </c:extLst>
        </c:ser>
        <c:dLbls>
          <c:dLblPos val="t"/>
          <c:showLegendKey val="0"/>
          <c:showVal val="1"/>
          <c:showCatName val="0"/>
          <c:showSerName val="0"/>
          <c:showPercent val="0"/>
          <c:showBubbleSize val="0"/>
        </c:dLbls>
        <c:smooth val="0"/>
        <c:axId val="-1678846160"/>
        <c:axId val="-1678842896"/>
      </c:lineChart>
      <c:catAx>
        <c:axId val="-16788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678842896"/>
        <c:crosses val="autoZero"/>
        <c:auto val="1"/>
        <c:lblAlgn val="ctr"/>
        <c:lblOffset val="100"/>
        <c:noMultiLvlLbl val="0"/>
      </c:catAx>
      <c:valAx>
        <c:axId val="-1678842896"/>
        <c:scaling>
          <c:orientation val="minMax"/>
          <c:max val="0.5"/>
          <c:min val="0.1"/>
        </c:scaling>
        <c:delete val="0"/>
        <c:axPos val="l"/>
        <c:numFmt formatCode="0%" sourceLinked="1"/>
        <c:majorTickMark val="none"/>
        <c:minorTickMark val="none"/>
        <c:tickLblPos val="nextTo"/>
        <c:spPr>
          <a:noFill/>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678846160"/>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Gráficas!$E$35</c:f>
              <c:strCache>
                <c:ptCount val="1"/>
                <c:pt idx="0">
                  <c:v>Cumplimiento</c:v>
                </c:pt>
              </c:strCache>
            </c:strRef>
          </c:tx>
          <c:marker>
            <c:symbol val="none"/>
          </c:marker>
          <c:dLbls>
            <c:dLbl>
              <c:idx val="4"/>
              <c:spPr>
                <a:solidFill>
                  <a:srgbClr val="FF0000"/>
                </a:solidFill>
                <a:ln>
                  <a:noFill/>
                </a:ln>
                <a:effectLst/>
              </c:spPr>
              <c:txPr>
                <a:bodyPr wrap="square" lIns="38100" tIns="19050" rIns="38100" bIns="19050" anchor="ctr">
                  <a:spAutoFit/>
                </a:bodyPr>
                <a:lstStyle/>
                <a:p>
                  <a:pPr>
                    <a:defRPr b="1"/>
                  </a:pPr>
                  <a:endParaRPr lang="es-CO"/>
                </a:p>
              </c:txPr>
              <c:dLblPos val="t"/>
              <c:showLegendKey val="0"/>
              <c:showVal val="1"/>
              <c:showCatName val="0"/>
              <c:showSerName val="0"/>
              <c:showPercent val="0"/>
              <c:showBubbleSize val="0"/>
              <c:extLst>
                <c:ext xmlns:c16="http://schemas.microsoft.com/office/drawing/2014/chart" uri="{C3380CC4-5D6E-409C-BE32-E72D297353CC}">
                  <c16:uniqueId val="{00000001-5F71-42FF-BDD6-CC7DDA331D11}"/>
                </c:ext>
              </c:extLst>
            </c:dLbl>
            <c:spPr>
              <a:solidFill>
                <a:srgbClr val="FF0000"/>
              </a:solidFill>
              <a:ln>
                <a:noFill/>
              </a:ln>
              <a:effectLst/>
            </c:spPr>
            <c:txPr>
              <a:bodyPr wrap="square" lIns="38100" tIns="19050" rIns="38100" bIns="19050" anchor="ctr">
                <a:spAutoFit/>
              </a:bodyPr>
              <a:lstStyle/>
              <a:p>
                <a:pPr>
                  <a:defRPr b="0"/>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name>Tendencia</c:name>
            <c:spPr>
              <a:ln w="19050">
                <a:solidFill>
                  <a:schemeClr val="bg2">
                    <a:lumMod val="50000"/>
                  </a:schemeClr>
                </a:solidFill>
                <a:prstDash val="sysDot"/>
              </a:ln>
            </c:spPr>
            <c:trendlineType val="linear"/>
            <c:dispRSqr val="0"/>
            <c:dispEq val="0"/>
          </c:trendline>
          <c:cat>
            <c:strRef>
              <c:f>Gráficas!$D$36:$D$40</c:f>
              <c:strCache>
                <c:ptCount val="5"/>
                <c:pt idx="0">
                  <c:v>Marzo</c:v>
                </c:pt>
                <c:pt idx="1">
                  <c:v>Junio</c:v>
                </c:pt>
                <c:pt idx="2">
                  <c:v>Septiembre</c:v>
                </c:pt>
                <c:pt idx="3">
                  <c:v>Diciembre</c:v>
                </c:pt>
                <c:pt idx="4">
                  <c:v>Vigencia</c:v>
                </c:pt>
              </c:strCache>
            </c:strRef>
          </c:cat>
          <c:val>
            <c:numRef>
              <c:f>Gráficas!$E$36:$E$40</c:f>
              <c:numCache>
                <c:formatCode>0%</c:formatCode>
                <c:ptCount val="5"/>
                <c:pt idx="0">
                  <c:v>0.4464285714285714</c:v>
                </c:pt>
                <c:pt idx="4">
                  <c:v>0.4464285714285714</c:v>
                </c:pt>
              </c:numCache>
            </c:numRef>
          </c:val>
          <c:smooth val="0"/>
          <c:extLst>
            <c:ext xmlns:c16="http://schemas.microsoft.com/office/drawing/2014/chart" uri="{C3380CC4-5D6E-409C-BE32-E72D297353CC}">
              <c16:uniqueId val="{00000001-69DA-4B6F-BA18-7850058F6312}"/>
            </c:ext>
          </c:extLst>
        </c:ser>
        <c:dLbls>
          <c:dLblPos val="t"/>
          <c:showLegendKey val="0"/>
          <c:showVal val="1"/>
          <c:showCatName val="0"/>
          <c:showSerName val="0"/>
          <c:showPercent val="0"/>
          <c:showBubbleSize val="0"/>
        </c:dLbls>
        <c:smooth val="0"/>
        <c:axId val="-1678846160"/>
        <c:axId val="-1678842896"/>
      </c:lineChart>
      <c:catAx>
        <c:axId val="-16788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678842896"/>
        <c:crosses val="autoZero"/>
        <c:auto val="1"/>
        <c:lblAlgn val="ctr"/>
        <c:lblOffset val="100"/>
        <c:noMultiLvlLbl val="0"/>
      </c:catAx>
      <c:valAx>
        <c:axId val="-1678842896"/>
        <c:scaling>
          <c:orientation val="minMax"/>
          <c:max val="0.60000000000000009"/>
          <c:min val="0.4"/>
        </c:scaling>
        <c:delete val="0"/>
        <c:axPos val="l"/>
        <c:numFmt formatCode="0%" sourceLinked="1"/>
        <c:majorTickMark val="none"/>
        <c:minorTickMark val="none"/>
        <c:tickLblPos val="nextTo"/>
        <c:spPr>
          <a:noFill/>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678846160"/>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Gráficas!$E$44</c:f>
              <c:strCache>
                <c:ptCount val="1"/>
                <c:pt idx="0">
                  <c:v>Cumplimiento</c:v>
                </c:pt>
              </c:strCache>
            </c:strRef>
          </c:tx>
          <c:marker>
            <c:symbol val="none"/>
          </c:marker>
          <c:dLbls>
            <c:dLbl>
              <c:idx val="0"/>
              <c:spPr>
                <a:solidFill>
                  <a:srgbClr val="92D050"/>
                </a:solidFill>
                <a:ln>
                  <a:noFill/>
                </a:ln>
                <a:effectLst/>
              </c:spPr>
              <c:txPr>
                <a:bodyPr wrap="square" lIns="38100" tIns="19050" rIns="38100" bIns="19050" anchor="ctr">
                  <a:spAutoFit/>
                </a:bodyPr>
                <a:lstStyle/>
                <a:p>
                  <a:pPr>
                    <a:defRPr/>
                  </a:pPr>
                  <a:endParaRPr lang="es-CO"/>
                </a:p>
              </c:txPr>
              <c:dLblPos val="t"/>
              <c:showLegendKey val="0"/>
              <c:showVal val="1"/>
              <c:showCatName val="0"/>
              <c:showSerName val="0"/>
              <c:showPercent val="0"/>
              <c:showBubbleSize val="0"/>
              <c:extLst>
                <c:ext xmlns:c16="http://schemas.microsoft.com/office/drawing/2014/chart" uri="{C3380CC4-5D6E-409C-BE32-E72D297353CC}">
                  <c16:uniqueId val="{00000001-1D1D-410A-B942-F6C582676F2B}"/>
                </c:ext>
              </c:extLst>
            </c:dLbl>
            <c:dLbl>
              <c:idx val="1"/>
              <c:layout>
                <c:manualLayout>
                  <c:x val="-7.9939807096328586E-2"/>
                  <c:y val="-1.0844715708998415E-2"/>
                </c:manualLayout>
              </c:layout>
              <c:spPr>
                <a:solidFill>
                  <a:srgbClr val="FFFF00"/>
                </a:solidFill>
                <a:ln>
                  <a:noFill/>
                </a:ln>
                <a:effectLst/>
              </c:spPr>
              <c:txPr>
                <a:bodyPr wrap="square" lIns="38100" tIns="19050" rIns="38100" bIns="19050" anchor="ctr">
                  <a:spAutoFit/>
                </a:bodyPr>
                <a:lstStyle/>
                <a:p>
                  <a:pPr>
                    <a:defRPr/>
                  </a:pPr>
                  <a:endParaRPr lang="es-CO"/>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1D-410A-B942-F6C582676F2B}"/>
                </c:ext>
              </c:extLst>
            </c:dLbl>
            <c:dLbl>
              <c:idx val="2"/>
              <c:layout>
                <c:manualLayout>
                  <c:x val="-7.9939807096328613E-2"/>
                  <c:y val="-3.147656193838632E-2"/>
                </c:manualLayout>
              </c:layout>
              <c:spPr>
                <a:solidFill>
                  <a:srgbClr val="FF0000"/>
                </a:solidFill>
                <a:ln>
                  <a:noFill/>
                </a:ln>
                <a:effectLst/>
              </c:spPr>
              <c:txPr>
                <a:bodyPr wrap="square" lIns="38100" tIns="19050" rIns="38100" bIns="19050" anchor="ctr">
                  <a:spAutoFit/>
                </a:bodyPr>
                <a:lstStyle/>
                <a:p>
                  <a:pPr>
                    <a:defRPr/>
                  </a:pPr>
                  <a:endParaRPr lang="es-CO"/>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1D-410A-B942-F6C582676F2B}"/>
                </c:ext>
              </c:extLst>
            </c:dLbl>
            <c:dLbl>
              <c:idx val="12"/>
              <c:spPr>
                <a:solidFill>
                  <a:srgbClr val="FFFF00"/>
                </a:solidFill>
                <a:ln>
                  <a:noFill/>
                </a:ln>
                <a:effectLst/>
              </c:spPr>
              <c:txPr>
                <a:bodyPr wrap="square" lIns="38100" tIns="19050" rIns="38100" bIns="19050" anchor="ctr">
                  <a:spAutoFit/>
                </a:bodyPr>
                <a:lstStyle/>
                <a:p>
                  <a:pPr>
                    <a:defRPr b="1"/>
                  </a:pPr>
                  <a:endParaRPr lang="es-CO"/>
                </a:p>
              </c:txPr>
              <c:dLblPos val="t"/>
              <c:showLegendKey val="0"/>
              <c:showVal val="1"/>
              <c:showCatName val="0"/>
              <c:showSerName val="0"/>
              <c:showPercent val="0"/>
              <c:showBubbleSize val="0"/>
              <c:extLst>
                <c:ext xmlns:c16="http://schemas.microsoft.com/office/drawing/2014/chart" uri="{C3380CC4-5D6E-409C-BE32-E72D297353CC}">
                  <c16:uniqueId val="{00000003-1D1D-410A-B942-F6C582676F2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name>Tendencia</c:name>
            <c:spPr>
              <a:ln w="19050">
                <a:solidFill>
                  <a:schemeClr val="bg2">
                    <a:lumMod val="50000"/>
                  </a:schemeClr>
                </a:solidFill>
                <a:prstDash val="sysDot"/>
              </a:ln>
            </c:spPr>
            <c:trendlineType val="linear"/>
            <c:dispRSqr val="0"/>
            <c:dispEq val="0"/>
          </c:trendline>
          <c:cat>
            <c:strRef>
              <c:f>Gráficas!$D$45:$D$57</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Gráficas!$E$45:$E$57</c:f>
              <c:numCache>
                <c:formatCode>0%</c:formatCode>
                <c:ptCount val="13"/>
                <c:pt idx="0">
                  <c:v>1.0526315789473684</c:v>
                </c:pt>
                <c:pt idx="1">
                  <c:v>0.87088224157516092</c:v>
                </c:pt>
                <c:pt idx="2">
                  <c:v>0.4210526315789474</c:v>
                </c:pt>
                <c:pt idx="12">
                  <c:v>0.85184058411925778</c:v>
                </c:pt>
              </c:numCache>
            </c:numRef>
          </c:val>
          <c:smooth val="0"/>
          <c:extLst>
            <c:ext xmlns:c16="http://schemas.microsoft.com/office/drawing/2014/chart" uri="{C3380CC4-5D6E-409C-BE32-E72D297353CC}">
              <c16:uniqueId val="{0000000B-93EA-49C7-B0A0-09B49F093958}"/>
            </c:ext>
          </c:extLst>
        </c:ser>
        <c:dLbls>
          <c:dLblPos val="t"/>
          <c:showLegendKey val="0"/>
          <c:showVal val="1"/>
          <c:showCatName val="0"/>
          <c:showSerName val="0"/>
          <c:showPercent val="0"/>
          <c:showBubbleSize val="0"/>
        </c:dLbls>
        <c:smooth val="0"/>
        <c:axId val="-1678837456"/>
        <c:axId val="-1678841808"/>
      </c:lineChart>
      <c:catAx>
        <c:axId val="-1678837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678841808"/>
        <c:crosses val="autoZero"/>
        <c:auto val="1"/>
        <c:lblAlgn val="ctr"/>
        <c:lblOffset val="100"/>
        <c:noMultiLvlLbl val="0"/>
      </c:catAx>
      <c:valAx>
        <c:axId val="-1678841808"/>
        <c:scaling>
          <c:orientation val="minMax"/>
          <c:min val="0.4"/>
        </c:scaling>
        <c:delete val="0"/>
        <c:axPos val="l"/>
        <c:numFmt formatCode="0%" sourceLinked="1"/>
        <c:majorTickMark val="none"/>
        <c:minorTickMark val="none"/>
        <c:tickLblPos val="nextTo"/>
        <c:spPr>
          <a:noFill/>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6788374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Gráficas!$E$59</c:f>
              <c:strCache>
                <c:ptCount val="1"/>
                <c:pt idx="0">
                  <c:v>Cumplimiento</c:v>
                </c:pt>
              </c:strCache>
            </c:strRef>
          </c:tx>
          <c:marker>
            <c:symbol val="none"/>
          </c:marker>
          <c:dLbls>
            <c:dLbl>
              <c:idx val="0"/>
              <c:layout>
                <c:manualLayout>
                  <c:x val="-2.7616267200583698E-3"/>
                  <c:y val="-4.1792485053080253E-2"/>
                </c:manualLayout>
              </c:layout>
              <c:spPr>
                <a:solidFill>
                  <a:srgbClr val="FF0000"/>
                </a:solidFill>
                <a:ln>
                  <a:noFill/>
                </a:ln>
                <a:effectLst/>
              </c:spPr>
              <c:txPr>
                <a:bodyPr wrap="square" lIns="38100" tIns="19050" rIns="38100" bIns="19050" anchor="ctr">
                  <a:spAutoFit/>
                </a:bodyPr>
                <a:lstStyle/>
                <a:p>
                  <a:pPr>
                    <a:defRPr b="1"/>
                  </a:pPr>
                  <a:endParaRPr lang="es-CO"/>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C0-47F5-AD05-620C040A3BBF}"/>
                </c:ext>
              </c:extLst>
            </c:dLbl>
            <c:dLbl>
              <c:idx val="1"/>
              <c:spPr>
                <a:solidFill>
                  <a:srgbClr val="FFFF00"/>
                </a:solidFill>
                <a:ln>
                  <a:noFill/>
                </a:ln>
                <a:effectLst/>
              </c:spPr>
              <c:txPr>
                <a:bodyPr wrap="square" lIns="38100" tIns="19050" rIns="38100" bIns="19050" anchor="ctr">
                  <a:spAutoFit/>
                </a:bodyPr>
                <a:lstStyle/>
                <a:p>
                  <a:pPr>
                    <a:defRPr b="1"/>
                  </a:pPr>
                  <a:endParaRPr lang="es-CO"/>
                </a:p>
              </c:txPr>
              <c:dLblPos val="t"/>
              <c:showLegendKey val="0"/>
              <c:showVal val="1"/>
              <c:showCatName val="0"/>
              <c:showSerName val="0"/>
              <c:showPercent val="0"/>
              <c:showBubbleSize val="0"/>
              <c:extLst>
                <c:ext xmlns:c16="http://schemas.microsoft.com/office/drawing/2014/chart" uri="{C3380CC4-5D6E-409C-BE32-E72D297353CC}">
                  <c16:uniqueId val="{00000002-A9C0-47F5-AD05-620C040A3BBF}"/>
                </c:ext>
              </c:extLst>
            </c:dLbl>
            <c:dLbl>
              <c:idx val="2"/>
              <c:layout>
                <c:manualLayout>
                  <c:x val="-7.5284998092384786E-2"/>
                  <c:y val="-4.952942738910078E-2"/>
                </c:manualLayout>
              </c:layout>
              <c:spPr>
                <a:solidFill>
                  <a:srgbClr val="FF0000"/>
                </a:solidFill>
                <a:ln>
                  <a:noFill/>
                </a:ln>
                <a:effectLst/>
              </c:spPr>
              <c:txPr>
                <a:bodyPr wrap="square" lIns="38100" tIns="19050" rIns="38100" bIns="19050" anchor="ctr">
                  <a:noAutofit/>
                </a:bodyPr>
                <a:lstStyle/>
                <a:p>
                  <a:pPr>
                    <a:defRPr b="1"/>
                  </a:pPr>
                  <a:endParaRPr lang="es-CO"/>
                </a:p>
              </c:txPr>
              <c:dLblPos val="r"/>
              <c:showLegendKey val="0"/>
              <c:showVal val="1"/>
              <c:showCatName val="0"/>
              <c:showSerName val="0"/>
              <c:showPercent val="0"/>
              <c:showBubbleSize val="0"/>
              <c:extLst>
                <c:ext xmlns:c15="http://schemas.microsoft.com/office/drawing/2012/chart" uri="{CE6537A1-D6FC-4f65-9D91-7224C49458BB}">
                  <c15:layout>
                    <c:manualLayout>
                      <c:w val="5.6508898944250346E-2"/>
                      <c:h val="7.3269046991466621E-2"/>
                    </c:manualLayout>
                  </c15:layout>
                </c:ext>
                <c:ext xmlns:c16="http://schemas.microsoft.com/office/drawing/2014/chart" uri="{C3380CC4-5D6E-409C-BE32-E72D297353CC}">
                  <c16:uniqueId val="{00000004-A9C0-47F5-AD05-620C040A3BBF}"/>
                </c:ext>
              </c:extLst>
            </c:dLbl>
            <c:dLbl>
              <c:idx val="12"/>
              <c:spPr>
                <a:solidFill>
                  <a:srgbClr val="FF0000"/>
                </a:solidFill>
                <a:ln>
                  <a:noFill/>
                </a:ln>
                <a:effectLst/>
              </c:spPr>
              <c:txPr>
                <a:bodyPr wrap="square" lIns="38100" tIns="19050" rIns="38100" bIns="19050" anchor="ctr">
                  <a:spAutoFit/>
                </a:bodyPr>
                <a:lstStyle/>
                <a:p>
                  <a:pPr>
                    <a:defRPr b="1"/>
                  </a:pPr>
                  <a:endParaRPr lang="es-CO"/>
                </a:p>
              </c:txPr>
              <c:dLblPos val="t"/>
              <c:showLegendKey val="0"/>
              <c:showVal val="1"/>
              <c:showCatName val="0"/>
              <c:showSerName val="0"/>
              <c:showPercent val="0"/>
              <c:showBubbleSize val="0"/>
              <c:extLst>
                <c:ext xmlns:c16="http://schemas.microsoft.com/office/drawing/2014/chart" uri="{C3380CC4-5D6E-409C-BE32-E72D297353CC}">
                  <c16:uniqueId val="{00000003-A9C0-47F5-AD05-620C040A3BBF}"/>
                </c:ext>
              </c:extLst>
            </c:dLbl>
            <c:spPr>
              <a:noFill/>
              <a:ln>
                <a:noFill/>
              </a:ln>
              <a:effectLst/>
            </c:spPr>
            <c:txPr>
              <a:bodyPr wrap="square" lIns="38100" tIns="19050" rIns="38100" bIns="19050" anchor="ctr">
                <a:spAutoFit/>
              </a:bodyPr>
              <a:lstStyle/>
              <a:p>
                <a:pPr>
                  <a:defRPr b="1"/>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name>Tendencia</c:name>
            <c:spPr>
              <a:ln w="19050">
                <a:solidFill>
                  <a:schemeClr val="bg2">
                    <a:lumMod val="50000"/>
                  </a:schemeClr>
                </a:solidFill>
                <a:prstDash val="sysDot"/>
              </a:ln>
            </c:spPr>
            <c:trendlineType val="linear"/>
            <c:dispRSqr val="0"/>
            <c:dispEq val="0"/>
          </c:trendline>
          <c:cat>
            <c:strRef>
              <c:f>Gráficas!$D$60:$D$72</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Gráficas!$E$60:$E$72</c:f>
              <c:numCache>
                <c:formatCode>0%</c:formatCode>
                <c:ptCount val="13"/>
                <c:pt idx="0">
                  <c:v>0.30634573304157553</c:v>
                </c:pt>
                <c:pt idx="1">
                  <c:v>0.62424969987995205</c:v>
                </c:pt>
                <c:pt idx="2">
                  <c:v>0.2024035420619861</c:v>
                </c:pt>
                <c:pt idx="12">
                  <c:v>0.31621329667092213</c:v>
                </c:pt>
              </c:numCache>
            </c:numRef>
          </c:val>
          <c:smooth val="0"/>
          <c:extLst>
            <c:ext xmlns:c16="http://schemas.microsoft.com/office/drawing/2014/chart" uri="{C3380CC4-5D6E-409C-BE32-E72D297353CC}">
              <c16:uniqueId val="{00000001-FBF6-4E84-8201-8663639B7BA7}"/>
            </c:ext>
          </c:extLst>
        </c:ser>
        <c:dLbls>
          <c:dLblPos val="t"/>
          <c:showLegendKey val="0"/>
          <c:showVal val="1"/>
          <c:showCatName val="0"/>
          <c:showSerName val="0"/>
          <c:showPercent val="0"/>
          <c:showBubbleSize val="0"/>
        </c:dLbls>
        <c:smooth val="0"/>
        <c:axId val="-1678837456"/>
        <c:axId val="-1678841808"/>
      </c:lineChart>
      <c:catAx>
        <c:axId val="-1678837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678841808"/>
        <c:crosses val="autoZero"/>
        <c:auto val="1"/>
        <c:lblAlgn val="ctr"/>
        <c:lblOffset val="100"/>
        <c:noMultiLvlLbl val="0"/>
      </c:catAx>
      <c:valAx>
        <c:axId val="-1678841808"/>
        <c:scaling>
          <c:orientation val="minMax"/>
          <c:max val="0.70000000000000007"/>
          <c:min val="0.2"/>
        </c:scaling>
        <c:delete val="0"/>
        <c:axPos val="l"/>
        <c:numFmt formatCode="0%" sourceLinked="1"/>
        <c:majorTickMark val="none"/>
        <c:minorTickMark val="none"/>
        <c:tickLblPos val="nextTo"/>
        <c:spPr>
          <a:noFill/>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678837456"/>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Gráficas!$E$17</c:f>
              <c:strCache>
                <c:ptCount val="1"/>
                <c:pt idx="0">
                  <c:v>Cumplimiento</c:v>
                </c:pt>
              </c:strCache>
            </c:strRef>
          </c:tx>
          <c:marker>
            <c:symbol val="none"/>
          </c:marker>
          <c:dLbls>
            <c:dLbl>
              <c:idx val="4"/>
              <c:spPr>
                <a:solidFill>
                  <a:srgbClr val="92D050"/>
                </a:solidFill>
                <a:ln>
                  <a:noFill/>
                </a:ln>
                <a:effectLst/>
              </c:spPr>
              <c:txPr>
                <a:bodyPr wrap="square" lIns="38100" tIns="19050" rIns="38100" bIns="19050" anchor="ctr">
                  <a:spAutoFit/>
                </a:bodyPr>
                <a:lstStyle/>
                <a:p>
                  <a:pPr>
                    <a:defRPr b="1"/>
                  </a:pPr>
                  <a:endParaRPr lang="es-CO"/>
                </a:p>
              </c:txPr>
              <c:dLblPos val="t"/>
              <c:showLegendKey val="0"/>
              <c:showVal val="1"/>
              <c:showCatName val="0"/>
              <c:showSerName val="0"/>
              <c:showPercent val="0"/>
              <c:showBubbleSize val="0"/>
              <c:extLst>
                <c:ext xmlns:c16="http://schemas.microsoft.com/office/drawing/2014/chart" uri="{C3380CC4-5D6E-409C-BE32-E72D297353CC}">
                  <c16:uniqueId val="{00000004-CCC4-489A-A02C-82AE48FC7E82}"/>
                </c:ext>
              </c:extLst>
            </c:dLbl>
            <c:spPr>
              <a:solidFill>
                <a:srgbClr val="92D050"/>
              </a:solidFill>
              <a:ln>
                <a:noFill/>
              </a:ln>
              <a:effectLst/>
            </c:spPr>
            <c:txPr>
              <a:bodyPr wrap="square" lIns="38100" tIns="19050" rIns="38100" bIns="19050" anchor="ctr">
                <a:spAutoFit/>
              </a:bodyPr>
              <a:lstStyle/>
              <a:p>
                <a:pPr>
                  <a:defRPr b="0"/>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name>Tendencia</c:name>
            <c:spPr>
              <a:ln w="19050">
                <a:solidFill>
                  <a:schemeClr val="bg2">
                    <a:lumMod val="50000"/>
                  </a:schemeClr>
                </a:solidFill>
                <a:prstDash val="sysDot"/>
              </a:ln>
            </c:spPr>
            <c:trendlineType val="linear"/>
            <c:dispRSqr val="0"/>
            <c:dispEq val="0"/>
          </c:trendline>
          <c:cat>
            <c:strRef>
              <c:f>Gráficas!$D$18:$D$22</c:f>
              <c:strCache>
                <c:ptCount val="5"/>
                <c:pt idx="0">
                  <c:v>Marzo</c:v>
                </c:pt>
                <c:pt idx="1">
                  <c:v>Junio</c:v>
                </c:pt>
                <c:pt idx="2">
                  <c:v>Septiembre</c:v>
                </c:pt>
                <c:pt idx="3">
                  <c:v>Diciembre</c:v>
                </c:pt>
                <c:pt idx="4">
                  <c:v>Vigencia</c:v>
                </c:pt>
              </c:strCache>
            </c:strRef>
          </c:cat>
          <c:val>
            <c:numRef>
              <c:f>Gráficas!$E$18:$E$22</c:f>
              <c:numCache>
                <c:formatCode>0%</c:formatCode>
                <c:ptCount val="5"/>
                <c:pt idx="0">
                  <c:v>1.0582010582010581</c:v>
                </c:pt>
                <c:pt idx="4">
                  <c:v>1.0582010582010581</c:v>
                </c:pt>
              </c:numCache>
            </c:numRef>
          </c:val>
          <c:smooth val="0"/>
          <c:extLst>
            <c:ext xmlns:c16="http://schemas.microsoft.com/office/drawing/2014/chart" uri="{C3380CC4-5D6E-409C-BE32-E72D297353CC}">
              <c16:uniqueId val="{00000006-CCC4-489A-A02C-82AE48FC7E82}"/>
            </c:ext>
          </c:extLst>
        </c:ser>
        <c:dLbls>
          <c:dLblPos val="t"/>
          <c:showLegendKey val="0"/>
          <c:showVal val="1"/>
          <c:showCatName val="0"/>
          <c:showSerName val="0"/>
          <c:showPercent val="0"/>
          <c:showBubbleSize val="0"/>
        </c:dLbls>
        <c:smooth val="0"/>
        <c:axId val="178730880"/>
        <c:axId val="178732416"/>
      </c:lineChart>
      <c:catAx>
        <c:axId val="17873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78732416"/>
        <c:crosses val="autoZero"/>
        <c:auto val="1"/>
        <c:lblAlgn val="ctr"/>
        <c:lblOffset val="100"/>
        <c:noMultiLvlLbl val="0"/>
      </c:catAx>
      <c:valAx>
        <c:axId val="178732416"/>
        <c:scaling>
          <c:orientation val="minMax"/>
          <c:min val="0.9"/>
        </c:scaling>
        <c:delete val="0"/>
        <c:axPos val="l"/>
        <c:numFmt formatCode="0%" sourceLinked="1"/>
        <c:majorTickMark val="none"/>
        <c:minorTickMark val="none"/>
        <c:tickLblPos val="nextTo"/>
        <c:spPr>
          <a:noFill/>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78730880"/>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1.xml"/><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328269</xdr:rowOff>
    </xdr:from>
    <xdr:to>
      <xdr:col>2</xdr:col>
      <xdr:colOff>984250</xdr:colOff>
      <xdr:row>4</xdr:row>
      <xdr:rowOff>107950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817" y="385419"/>
          <a:ext cx="1950983" cy="100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12</xdr:row>
      <xdr:rowOff>0</xdr:rowOff>
    </xdr:from>
    <xdr:to>
      <xdr:col>12</xdr:col>
      <xdr:colOff>666750</xdr:colOff>
      <xdr:row>12</xdr:row>
      <xdr:rowOff>355244</xdr:rowOff>
    </xdr:to>
    <xdr:pic>
      <xdr:nvPicPr>
        <xdr:cNvPr id="6" name="Imagen 5">
          <a:extLst>
            <a:ext uri="{FF2B5EF4-FFF2-40B4-BE49-F238E27FC236}">
              <a16:creationId xmlns:a16="http://schemas.microsoft.com/office/drawing/2014/main" id="{A4141212-6DA4-4413-8E39-D5146984F9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67900" y="3419475"/>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12</xdr:row>
      <xdr:rowOff>0</xdr:rowOff>
    </xdr:from>
    <xdr:to>
      <xdr:col>12</xdr:col>
      <xdr:colOff>666750</xdr:colOff>
      <xdr:row>12</xdr:row>
      <xdr:rowOff>355244</xdr:rowOff>
    </xdr:to>
    <xdr:pic>
      <xdr:nvPicPr>
        <xdr:cNvPr id="8" name="Imagen 7">
          <a:extLst>
            <a:ext uri="{FF2B5EF4-FFF2-40B4-BE49-F238E27FC236}">
              <a16:creationId xmlns:a16="http://schemas.microsoft.com/office/drawing/2014/main" id="{F46DDDE4-33EC-42B8-BCCA-DE856103776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67900" y="3419475"/>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437029</xdr:colOff>
      <xdr:row>14</xdr:row>
      <xdr:rowOff>44823</xdr:rowOff>
    </xdr:from>
    <xdr:ext cx="184731" cy="264560"/>
    <xdr:sp macro="" textlink="">
      <xdr:nvSpPr>
        <xdr:cNvPr id="11" name="CuadroTexto 10">
          <a:extLst>
            <a:ext uri="{FF2B5EF4-FFF2-40B4-BE49-F238E27FC236}">
              <a16:creationId xmlns:a16="http://schemas.microsoft.com/office/drawing/2014/main" id="{D9F5E59B-C699-499E-A093-832D57AD8E95}"/>
            </a:ext>
          </a:extLst>
        </xdr:cNvPr>
        <xdr:cNvSpPr txBox="1"/>
      </xdr:nvSpPr>
      <xdr:spPr>
        <a:xfrm>
          <a:off x="7876054" y="115319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437029</xdr:colOff>
      <xdr:row>13</xdr:row>
      <xdr:rowOff>44823</xdr:rowOff>
    </xdr:from>
    <xdr:ext cx="184731" cy="264560"/>
    <xdr:sp macro="" textlink="">
      <xdr:nvSpPr>
        <xdr:cNvPr id="12" name="CuadroTexto 11">
          <a:extLst>
            <a:ext uri="{FF2B5EF4-FFF2-40B4-BE49-F238E27FC236}">
              <a16:creationId xmlns:a16="http://schemas.microsoft.com/office/drawing/2014/main" id="{93A90E2F-1C15-437D-BEF2-C2FD5A8217FC}"/>
            </a:ext>
          </a:extLst>
        </xdr:cNvPr>
        <xdr:cNvSpPr txBox="1"/>
      </xdr:nvSpPr>
      <xdr:spPr>
        <a:xfrm>
          <a:off x="7876054" y="75981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88</xdr:col>
      <xdr:colOff>180975</xdr:colOff>
      <xdr:row>12</xdr:row>
      <xdr:rowOff>171450</xdr:rowOff>
    </xdr:from>
    <xdr:to>
      <xdr:col>88</xdr:col>
      <xdr:colOff>5447642</xdr:colOff>
      <xdr:row>12</xdr:row>
      <xdr:rowOff>2638117</xdr:rowOff>
    </xdr:to>
    <xdr:pic>
      <xdr:nvPicPr>
        <xdr:cNvPr id="3" name="Imagen 2">
          <a:extLst>
            <a:ext uri="{FF2B5EF4-FFF2-40B4-BE49-F238E27FC236}">
              <a16:creationId xmlns:a16="http://schemas.microsoft.com/office/drawing/2014/main" id="{52FF11E9-B80F-4656-AAB5-D3A3D852ECE2}"/>
            </a:ext>
          </a:extLst>
        </xdr:cNvPr>
        <xdr:cNvPicPr>
          <a:picLocks noChangeAspect="1"/>
        </xdr:cNvPicPr>
      </xdr:nvPicPr>
      <xdr:blipFill>
        <a:blip xmlns:r="http://schemas.openxmlformats.org/officeDocument/2006/relationships" r:embed="rId4"/>
        <a:stretch>
          <a:fillRect/>
        </a:stretch>
      </xdr:blipFill>
      <xdr:spPr>
        <a:xfrm>
          <a:off x="84801075" y="3590925"/>
          <a:ext cx="5266667" cy="2466667"/>
        </a:xfrm>
        <a:prstGeom prst="rect">
          <a:avLst/>
        </a:prstGeom>
      </xdr:spPr>
    </xdr:pic>
    <xdr:clientData/>
  </xdr:twoCellAnchor>
  <xdr:twoCellAnchor editAs="oneCell">
    <xdr:from>
      <xdr:col>88</xdr:col>
      <xdr:colOff>442940</xdr:colOff>
      <xdr:row>14</xdr:row>
      <xdr:rowOff>228371</xdr:rowOff>
    </xdr:from>
    <xdr:to>
      <xdr:col>88</xdr:col>
      <xdr:colOff>5119094</xdr:colOff>
      <xdr:row>14</xdr:row>
      <xdr:rowOff>2114551</xdr:rowOff>
    </xdr:to>
    <xdr:pic>
      <xdr:nvPicPr>
        <xdr:cNvPr id="7" name="Imagen 6">
          <a:extLst>
            <a:ext uri="{FF2B5EF4-FFF2-40B4-BE49-F238E27FC236}">
              <a16:creationId xmlns:a16="http://schemas.microsoft.com/office/drawing/2014/main" id="{508AA371-B62A-4B18-87C2-9E8BAE8B5731}"/>
            </a:ext>
          </a:extLst>
        </xdr:cNvPr>
        <xdr:cNvPicPr>
          <a:picLocks noChangeAspect="1"/>
        </xdr:cNvPicPr>
      </xdr:nvPicPr>
      <xdr:blipFill>
        <a:blip xmlns:r="http://schemas.openxmlformats.org/officeDocument/2006/relationships" r:embed="rId5"/>
        <a:stretch>
          <a:fillRect/>
        </a:stretch>
      </xdr:blipFill>
      <xdr:spPr>
        <a:xfrm>
          <a:off x="85063040" y="9200921"/>
          <a:ext cx="4676154" cy="1886180"/>
        </a:xfrm>
        <a:prstGeom prst="rect">
          <a:avLst/>
        </a:prstGeom>
      </xdr:spPr>
    </xdr:pic>
    <xdr:clientData/>
  </xdr:twoCellAnchor>
  <xdr:twoCellAnchor editAs="oneCell">
    <xdr:from>
      <xdr:col>88</xdr:col>
      <xdr:colOff>438376</xdr:colOff>
      <xdr:row>15</xdr:row>
      <xdr:rowOff>399821</xdr:rowOff>
    </xdr:from>
    <xdr:to>
      <xdr:col>88</xdr:col>
      <xdr:colOff>5161758</xdr:colOff>
      <xdr:row>15</xdr:row>
      <xdr:rowOff>2305051</xdr:rowOff>
    </xdr:to>
    <xdr:pic>
      <xdr:nvPicPr>
        <xdr:cNvPr id="13" name="Imagen 12">
          <a:extLst>
            <a:ext uri="{FF2B5EF4-FFF2-40B4-BE49-F238E27FC236}">
              <a16:creationId xmlns:a16="http://schemas.microsoft.com/office/drawing/2014/main" id="{DBE070AD-70EC-4872-8FF1-344656838241}"/>
            </a:ext>
          </a:extLst>
        </xdr:cNvPr>
        <xdr:cNvPicPr>
          <a:picLocks noChangeAspect="1"/>
        </xdr:cNvPicPr>
      </xdr:nvPicPr>
      <xdr:blipFill>
        <a:blip xmlns:r="http://schemas.openxmlformats.org/officeDocument/2006/relationships" r:embed="rId6"/>
        <a:stretch>
          <a:fillRect/>
        </a:stretch>
      </xdr:blipFill>
      <xdr:spPr>
        <a:xfrm>
          <a:off x="85058476" y="11829821"/>
          <a:ext cx="4723382" cy="1905230"/>
        </a:xfrm>
        <a:prstGeom prst="rect">
          <a:avLst/>
        </a:prstGeom>
      </xdr:spPr>
    </xdr:pic>
    <xdr:clientData/>
  </xdr:twoCellAnchor>
  <xdr:twoCellAnchor editAs="oneCell">
    <xdr:from>
      <xdr:col>88</xdr:col>
      <xdr:colOff>152400</xdr:colOff>
      <xdr:row>17</xdr:row>
      <xdr:rowOff>1085850</xdr:rowOff>
    </xdr:from>
    <xdr:to>
      <xdr:col>88</xdr:col>
      <xdr:colOff>5419067</xdr:colOff>
      <xdr:row>17</xdr:row>
      <xdr:rowOff>3552517</xdr:rowOff>
    </xdr:to>
    <xdr:pic>
      <xdr:nvPicPr>
        <xdr:cNvPr id="16" name="Imagen 15">
          <a:extLst>
            <a:ext uri="{FF2B5EF4-FFF2-40B4-BE49-F238E27FC236}">
              <a16:creationId xmlns:a16="http://schemas.microsoft.com/office/drawing/2014/main" id="{BFC52858-8EDE-4B99-839C-172A34DA1776}"/>
            </a:ext>
          </a:extLst>
        </xdr:cNvPr>
        <xdr:cNvPicPr>
          <a:picLocks noChangeAspect="1"/>
        </xdr:cNvPicPr>
      </xdr:nvPicPr>
      <xdr:blipFill>
        <a:blip xmlns:r="http://schemas.openxmlformats.org/officeDocument/2006/relationships" r:embed="rId7"/>
        <a:stretch>
          <a:fillRect/>
        </a:stretch>
      </xdr:blipFill>
      <xdr:spPr>
        <a:xfrm>
          <a:off x="84772500" y="17764125"/>
          <a:ext cx="5266667" cy="2466667"/>
        </a:xfrm>
        <a:prstGeom prst="rect">
          <a:avLst/>
        </a:prstGeom>
      </xdr:spPr>
    </xdr:pic>
    <xdr:clientData/>
  </xdr:twoCellAnchor>
  <xdr:twoCellAnchor>
    <xdr:from>
      <xdr:col>88</xdr:col>
      <xdr:colOff>161925</xdr:colOff>
      <xdr:row>16</xdr:row>
      <xdr:rowOff>9525</xdr:rowOff>
    </xdr:from>
    <xdr:to>
      <xdr:col>88</xdr:col>
      <xdr:colOff>5427662</xdr:colOff>
      <xdr:row>16</xdr:row>
      <xdr:rowOff>2471738</xdr:rowOff>
    </xdr:to>
    <xdr:graphicFrame macro="">
      <xdr:nvGraphicFramePr>
        <xdr:cNvPr id="18" name="Gráfico 17">
          <a:extLst>
            <a:ext uri="{FF2B5EF4-FFF2-40B4-BE49-F238E27FC236}">
              <a16:creationId xmlns:a16="http://schemas.microsoft.com/office/drawing/2014/main" id="{443E28BF-2F04-4D79-A273-067A762BE3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88</xdr:col>
      <xdr:colOff>495300</xdr:colOff>
      <xdr:row>13</xdr:row>
      <xdr:rowOff>361713</xdr:rowOff>
    </xdr:from>
    <xdr:to>
      <xdr:col>88</xdr:col>
      <xdr:colOff>5047681</xdr:colOff>
      <xdr:row>13</xdr:row>
      <xdr:rowOff>2371725</xdr:rowOff>
    </xdr:to>
    <xdr:pic>
      <xdr:nvPicPr>
        <xdr:cNvPr id="2" name="Imagen 1">
          <a:extLst>
            <a:ext uri="{FF2B5EF4-FFF2-40B4-BE49-F238E27FC236}">
              <a16:creationId xmlns:a16="http://schemas.microsoft.com/office/drawing/2014/main" id="{475048CF-C465-4FE5-A19B-359EDA5D2BD0}"/>
            </a:ext>
          </a:extLst>
        </xdr:cNvPr>
        <xdr:cNvPicPr>
          <a:picLocks noChangeAspect="1"/>
        </xdr:cNvPicPr>
      </xdr:nvPicPr>
      <xdr:blipFill>
        <a:blip xmlns:r="http://schemas.openxmlformats.org/officeDocument/2006/relationships" r:embed="rId9"/>
        <a:stretch>
          <a:fillRect/>
        </a:stretch>
      </xdr:blipFill>
      <xdr:spPr>
        <a:xfrm>
          <a:off x="85115400" y="6562488"/>
          <a:ext cx="4552381" cy="2010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39687</xdr:colOff>
      <xdr:row>1</xdr:row>
      <xdr:rowOff>4762</xdr:rowOff>
    </xdr:from>
    <xdr:to>
      <xdr:col>12</xdr:col>
      <xdr:colOff>733424</xdr:colOff>
      <xdr:row>13</xdr:row>
      <xdr:rowOff>180975</xdr:rowOff>
    </xdr:to>
    <xdr:graphicFrame macro="">
      <xdr:nvGraphicFramePr>
        <xdr:cNvPr id="2" name="Gráfico 1">
          <a:extLst>
            <a:ext uri="{FF2B5EF4-FFF2-40B4-BE49-F238E27FC236}">
              <a16:creationId xmlns:a16="http://schemas.microsoft.com/office/drawing/2014/main" id="{D2C299CC-806C-41D7-AB4B-D450EF1A0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24</xdr:row>
      <xdr:rowOff>9525</xdr:rowOff>
    </xdr:from>
    <xdr:to>
      <xdr:col>11</xdr:col>
      <xdr:colOff>731836</xdr:colOff>
      <xdr:row>33</xdr:row>
      <xdr:rowOff>119063</xdr:rowOff>
    </xdr:to>
    <xdr:graphicFrame macro="">
      <xdr:nvGraphicFramePr>
        <xdr:cNvPr id="4" name="Gráfico 3">
          <a:extLst>
            <a:ext uri="{FF2B5EF4-FFF2-40B4-BE49-F238E27FC236}">
              <a16:creationId xmlns:a16="http://schemas.microsoft.com/office/drawing/2014/main" id="{6F534D3F-59CC-4A2B-B732-7D0AB3BCC3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33</xdr:row>
      <xdr:rowOff>123825</xdr:rowOff>
    </xdr:from>
    <xdr:to>
      <xdr:col>11</xdr:col>
      <xdr:colOff>722311</xdr:colOff>
      <xdr:row>43</xdr:row>
      <xdr:rowOff>42863</xdr:rowOff>
    </xdr:to>
    <xdr:graphicFrame macro="">
      <xdr:nvGraphicFramePr>
        <xdr:cNvPr id="5" name="Gráfico 4">
          <a:extLst>
            <a:ext uri="{FF2B5EF4-FFF2-40B4-BE49-F238E27FC236}">
              <a16:creationId xmlns:a16="http://schemas.microsoft.com/office/drawing/2014/main" id="{B9E0AEC4-F9E8-44C6-8759-678913F8E7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43</xdr:row>
      <xdr:rowOff>66675</xdr:rowOff>
    </xdr:from>
    <xdr:to>
      <xdr:col>12</xdr:col>
      <xdr:colOff>693737</xdr:colOff>
      <xdr:row>56</xdr:row>
      <xdr:rowOff>52388</xdr:rowOff>
    </xdr:to>
    <xdr:graphicFrame macro="">
      <xdr:nvGraphicFramePr>
        <xdr:cNvPr id="6" name="Gráfico 5">
          <a:extLst>
            <a:ext uri="{FF2B5EF4-FFF2-40B4-BE49-F238E27FC236}">
              <a16:creationId xmlns:a16="http://schemas.microsoft.com/office/drawing/2014/main" id="{7C03F223-DB65-4BE3-8C0D-E8ACA1954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57</xdr:row>
      <xdr:rowOff>28575</xdr:rowOff>
    </xdr:from>
    <xdr:to>
      <xdr:col>12</xdr:col>
      <xdr:colOff>693737</xdr:colOff>
      <xdr:row>70</xdr:row>
      <xdr:rowOff>14288</xdr:rowOff>
    </xdr:to>
    <xdr:graphicFrame macro="">
      <xdr:nvGraphicFramePr>
        <xdr:cNvPr id="7" name="Gráfico 6">
          <a:extLst>
            <a:ext uri="{FF2B5EF4-FFF2-40B4-BE49-F238E27FC236}">
              <a16:creationId xmlns:a16="http://schemas.microsoft.com/office/drawing/2014/main" id="{B120C258-FC84-4AD5-86E0-9E693E9DD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14</xdr:row>
      <xdr:rowOff>1</xdr:rowOff>
    </xdr:from>
    <xdr:to>
      <xdr:col>11</xdr:col>
      <xdr:colOff>742950</xdr:colOff>
      <xdr:row>23</xdr:row>
      <xdr:rowOff>180975</xdr:rowOff>
    </xdr:to>
    <xdr:graphicFrame macro="">
      <xdr:nvGraphicFramePr>
        <xdr:cNvPr id="8" name="Gráfico 7">
          <a:extLst>
            <a:ext uri="{FF2B5EF4-FFF2-40B4-BE49-F238E27FC236}">
              <a16:creationId xmlns:a16="http://schemas.microsoft.com/office/drawing/2014/main" id="{A765F9CA-B40C-400C-AA67-445ED2F24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231_indicadores_gestion_7741_ene_d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pia%20de%20Propuesta%20Formato%20SPI%20Versi&#243;n%20Ajustada%20ECP%2021-02-2018(3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ade63\Users\Documents%20and%20Settings\abarrera\Mis%20documentos\DT%202014\753\Terri%20por%20cdc%20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vviracacha\Desktop\SEGUIMIENTO%20A%20PROYECTOS%20SPI%20-%20OCT5%20DE%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Gráficas"/>
      <sheetName val="Listas desplegables"/>
    </sheetNames>
    <sheetDataSet>
      <sheetData sheetId="0">
        <row r="13">
          <cell r="CJ13">
            <v>0.99210526315789482</v>
          </cell>
        </row>
      </sheetData>
      <sheetData sheetId="1"/>
      <sheetData sheetId="2">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19"/>
  <sheetViews>
    <sheetView showGridLines="0" tabSelected="1" zoomScaleNormal="100" workbookViewId="0">
      <selection activeCell="B2" sqref="B2:C5"/>
    </sheetView>
  </sheetViews>
  <sheetFormatPr baseColWidth="10" defaultColWidth="0" defaultRowHeight="0" customHeight="1" zeroHeight="1" x14ac:dyDescent="0.25"/>
  <cols>
    <col min="1" max="1" width="1.85546875" style="8" customWidth="1"/>
    <col min="2" max="2" width="18.42578125" style="9" customWidth="1"/>
    <col min="3" max="3" width="19.140625" style="9" customWidth="1"/>
    <col min="4" max="4" width="22.7109375" style="9" customWidth="1"/>
    <col min="5" max="5" width="13.5703125" style="9" customWidth="1"/>
    <col min="6" max="6" width="13.42578125" style="5" customWidth="1"/>
    <col min="7" max="7" width="18.85546875" style="5" customWidth="1"/>
    <col min="8" max="8" width="20.140625" style="9" customWidth="1"/>
    <col min="9" max="9" width="14.5703125" style="9" customWidth="1"/>
    <col min="10" max="10" width="8.42578125" style="9" customWidth="1"/>
    <col min="11" max="11" width="19.28515625" style="9" customWidth="1"/>
    <col min="12" max="12" width="17.7109375" style="5" customWidth="1"/>
    <col min="13" max="13" width="50.28515625" style="5" customWidth="1"/>
    <col min="14" max="14" width="9.7109375" style="5" customWidth="1"/>
    <col min="15" max="15" width="14.7109375" style="5" customWidth="1"/>
    <col min="16" max="16" width="11" style="5" customWidth="1"/>
    <col min="17" max="17" width="9.85546875" style="5" customWidth="1"/>
    <col min="18" max="18" width="6.5703125" style="5" customWidth="1"/>
    <col min="19" max="19" width="11.28515625" style="9" customWidth="1"/>
    <col min="20" max="21" width="9.140625" style="5" customWidth="1"/>
    <col min="22" max="22" width="11" style="5" customWidth="1"/>
    <col min="23" max="23" width="9" style="5" customWidth="1"/>
    <col min="24" max="24" width="51.5703125" style="5" customWidth="1"/>
    <col min="25" max="25" width="22" style="4" customWidth="1"/>
    <col min="26" max="26" width="8.85546875" style="5" customWidth="1"/>
    <col min="27" max="27" width="11" style="5" customWidth="1"/>
    <col min="28" max="28" width="9.42578125" style="5" customWidth="1"/>
    <col min="29" max="29" width="43.5703125" style="5" customWidth="1"/>
    <col min="30" max="30" width="23.28515625" style="5" customWidth="1"/>
    <col min="31" max="31" width="9" style="5" bestFit="1" customWidth="1"/>
    <col min="32" max="32" width="10.7109375" style="5" bestFit="1" customWidth="1"/>
    <col min="33" max="33" width="8.5703125" style="5" bestFit="1" customWidth="1"/>
    <col min="34" max="34" width="46.140625" style="5" customWidth="1"/>
    <col min="35" max="35" width="15.85546875" style="5" customWidth="1"/>
    <col min="36" max="39" width="12" style="5" customWidth="1"/>
    <col min="40" max="40" width="15.42578125" style="4" customWidth="1"/>
    <col min="41" max="44" width="12" style="5" customWidth="1"/>
    <col min="45" max="45" width="17.140625" style="5" customWidth="1"/>
    <col min="46" max="49" width="11.7109375" style="5" customWidth="1"/>
    <col min="50" max="50" width="16.5703125" style="5" customWidth="1"/>
    <col min="51" max="54" width="11.7109375" style="5" customWidth="1"/>
    <col min="55" max="55" width="15.7109375" style="5" customWidth="1"/>
    <col min="56" max="59" width="11.7109375" style="5" customWidth="1"/>
    <col min="60" max="60" width="17.42578125" style="5" customWidth="1"/>
    <col min="61" max="64" width="11.7109375" style="5" customWidth="1"/>
    <col min="65" max="65" width="17.85546875" style="5" customWidth="1"/>
    <col min="66" max="69" width="11.7109375" style="5" customWidth="1"/>
    <col min="70" max="70" width="18.140625" style="5" customWidth="1"/>
    <col min="71" max="74" width="11.7109375" style="5" customWidth="1"/>
    <col min="75" max="75" width="19.5703125" style="5" customWidth="1"/>
    <col min="76" max="79" width="11.7109375" style="5" customWidth="1"/>
    <col min="80" max="80" width="18.85546875" style="5" customWidth="1"/>
    <col min="81" max="81" width="13.28515625" style="5" customWidth="1"/>
    <col min="82" max="82" width="4.42578125" style="5" customWidth="1"/>
    <col min="83" max="83" width="11.5703125" style="5" customWidth="1"/>
    <col min="84" max="84" width="11.140625" style="5" customWidth="1"/>
    <col min="85" max="85" width="10.5703125" style="5" customWidth="1"/>
    <col min="86" max="86" width="12.42578125" style="5" customWidth="1"/>
    <col min="87" max="87" width="13.140625" style="5" customWidth="1"/>
    <col min="88" max="88" width="12" style="5" customWidth="1"/>
    <col min="89" max="89" width="83.42578125" style="5" customWidth="1"/>
    <col min="90" max="90" width="3.28515625" style="5" customWidth="1"/>
    <col min="91" max="139" width="0" style="8" hidden="1" customWidth="1"/>
    <col min="140" max="16384" width="11.42578125" style="8" hidden="1"/>
  </cols>
  <sheetData>
    <row r="1" spans="2:89" s="7" customFormat="1" ht="4.5" customHeight="1" x14ac:dyDescent="0.25">
      <c r="B1" s="6"/>
      <c r="C1" s="6"/>
    </row>
    <row r="2" spans="2:89" s="11" customFormat="1" ht="32.25" customHeight="1" x14ac:dyDescent="0.2">
      <c r="B2" s="83"/>
      <c r="C2" s="84"/>
      <c r="D2" s="119" t="s">
        <v>110</v>
      </c>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3" t="s">
        <v>112</v>
      </c>
      <c r="CA2" s="114"/>
      <c r="CB2" s="114"/>
      <c r="CC2" s="115"/>
      <c r="CD2" s="1"/>
    </row>
    <row r="3" spans="2:89" s="11" customFormat="1" ht="32.25" customHeight="1" x14ac:dyDescent="0.2">
      <c r="B3" s="85"/>
      <c r="C3" s="86"/>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3" t="s">
        <v>113</v>
      </c>
      <c r="CA3" s="114"/>
      <c r="CB3" s="114"/>
      <c r="CC3" s="115"/>
      <c r="CD3" s="1"/>
    </row>
    <row r="4" spans="2:89" s="11" customFormat="1" ht="32.25" customHeight="1" x14ac:dyDescent="0.2">
      <c r="B4" s="85"/>
      <c r="C4" s="86"/>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3" t="s">
        <v>116</v>
      </c>
      <c r="CA4" s="114"/>
      <c r="CB4" s="114"/>
      <c r="CC4" s="115"/>
      <c r="CD4" s="1"/>
    </row>
    <row r="5" spans="2:89" s="11" customFormat="1" ht="32.25" customHeight="1" x14ac:dyDescent="0.2">
      <c r="B5" s="87"/>
      <c r="C5" s="88"/>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3" t="s">
        <v>51</v>
      </c>
      <c r="CA5" s="114"/>
      <c r="CB5" s="114"/>
      <c r="CC5" s="115"/>
      <c r="CD5" s="1"/>
    </row>
    <row r="6" spans="2:89" s="7" customFormat="1" ht="7.5" customHeight="1" x14ac:dyDescent="0.25">
      <c r="B6" s="6"/>
      <c r="C6" s="6"/>
      <c r="CC6" s="1"/>
      <c r="CD6" s="1"/>
    </row>
    <row r="7" spans="2:89" s="7" customFormat="1" ht="15" customHeight="1" x14ac:dyDescent="0.25">
      <c r="B7" s="92" t="s">
        <v>1</v>
      </c>
      <c r="C7" s="93"/>
      <c r="D7" s="10" t="s">
        <v>2</v>
      </c>
      <c r="E7" s="96" t="s">
        <v>10</v>
      </c>
      <c r="F7" s="97"/>
      <c r="G7" s="100">
        <v>2023</v>
      </c>
    </row>
    <row r="8" spans="2:89" s="7" customFormat="1" ht="15" customHeight="1" x14ac:dyDescent="0.25">
      <c r="B8" s="94"/>
      <c r="C8" s="95"/>
      <c r="D8" s="10" t="s">
        <v>3</v>
      </c>
      <c r="E8" s="98" t="s">
        <v>4</v>
      </c>
      <c r="F8" s="99"/>
      <c r="G8" s="101"/>
    </row>
    <row r="9" spans="2:89" s="24" customFormat="1" ht="7.5" customHeight="1" x14ac:dyDescent="0.25"/>
    <row r="10" spans="2:89" s="1" customFormat="1" ht="22.5" customHeight="1" x14ac:dyDescent="0.25">
      <c r="B10" s="103" t="s">
        <v>5</v>
      </c>
      <c r="C10" s="104"/>
      <c r="D10" s="104"/>
      <c r="E10" s="104"/>
      <c r="F10" s="104"/>
      <c r="G10" s="104"/>
      <c r="H10" s="104"/>
      <c r="I10" s="104"/>
      <c r="J10" s="104"/>
      <c r="K10" s="104"/>
      <c r="L10" s="104"/>
      <c r="M10" s="104"/>
      <c r="N10" s="104"/>
      <c r="O10" s="104"/>
      <c r="P10" s="104"/>
      <c r="Q10" s="104"/>
      <c r="R10" s="104"/>
      <c r="S10" s="104"/>
      <c r="T10" s="104"/>
      <c r="U10" s="116" t="s">
        <v>6</v>
      </c>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8"/>
      <c r="CC10" s="2"/>
      <c r="CE10" s="107" t="s">
        <v>99</v>
      </c>
      <c r="CF10" s="108"/>
      <c r="CG10" s="109"/>
      <c r="CH10" s="106" t="s">
        <v>114</v>
      </c>
      <c r="CI10" s="106"/>
      <c r="CJ10" s="106"/>
      <c r="CK10" s="106"/>
    </row>
    <row r="11" spans="2:89" s="2" customFormat="1" ht="19.5" customHeight="1" x14ac:dyDescent="0.25">
      <c r="B11" s="102" t="s">
        <v>98</v>
      </c>
      <c r="C11" s="102"/>
      <c r="D11" s="102"/>
      <c r="E11" s="102" t="s">
        <v>7</v>
      </c>
      <c r="F11" s="102"/>
      <c r="G11" s="102"/>
      <c r="H11" s="102"/>
      <c r="I11" s="102"/>
      <c r="J11" s="102" t="s">
        <v>8</v>
      </c>
      <c r="K11" s="102"/>
      <c r="L11" s="102"/>
      <c r="M11" s="102"/>
      <c r="N11" s="102"/>
      <c r="O11" s="102"/>
      <c r="P11" s="102"/>
      <c r="Q11" s="102"/>
      <c r="R11" s="105" t="s">
        <v>9</v>
      </c>
      <c r="S11" s="105"/>
      <c r="T11" s="105"/>
      <c r="U11" s="89" t="s">
        <v>10</v>
      </c>
      <c r="V11" s="90"/>
      <c r="W11" s="90"/>
      <c r="X11" s="90"/>
      <c r="Y11" s="90"/>
      <c r="Z11" s="89" t="s">
        <v>11</v>
      </c>
      <c r="AA11" s="90"/>
      <c r="AB11" s="90"/>
      <c r="AC11" s="90"/>
      <c r="AD11" s="91"/>
      <c r="AE11" s="90" t="s">
        <v>4</v>
      </c>
      <c r="AF11" s="90"/>
      <c r="AG11" s="90"/>
      <c r="AH11" s="90"/>
      <c r="AI11" s="90"/>
      <c r="AJ11" s="89" t="s">
        <v>12</v>
      </c>
      <c r="AK11" s="90"/>
      <c r="AL11" s="90"/>
      <c r="AM11" s="90"/>
      <c r="AN11" s="91"/>
      <c r="AO11" s="90" t="s">
        <v>13</v>
      </c>
      <c r="AP11" s="90"/>
      <c r="AQ11" s="90"/>
      <c r="AR11" s="90"/>
      <c r="AS11" s="90"/>
      <c r="AT11" s="89" t="s">
        <v>14</v>
      </c>
      <c r="AU11" s="90"/>
      <c r="AV11" s="90"/>
      <c r="AW11" s="90"/>
      <c r="AX11" s="91"/>
      <c r="AY11" s="90" t="s">
        <v>15</v>
      </c>
      <c r="AZ11" s="90"/>
      <c r="BA11" s="90"/>
      <c r="BB11" s="90"/>
      <c r="BC11" s="90"/>
      <c r="BD11" s="89" t="s">
        <v>16</v>
      </c>
      <c r="BE11" s="90"/>
      <c r="BF11" s="90"/>
      <c r="BG11" s="90"/>
      <c r="BH11" s="91"/>
      <c r="BI11" s="90" t="s">
        <v>17</v>
      </c>
      <c r="BJ11" s="90"/>
      <c r="BK11" s="90"/>
      <c r="BL11" s="90"/>
      <c r="BM11" s="90"/>
      <c r="BN11" s="89" t="s">
        <v>18</v>
      </c>
      <c r="BO11" s="90"/>
      <c r="BP11" s="90"/>
      <c r="BQ11" s="90"/>
      <c r="BR11" s="91"/>
      <c r="BS11" s="90" t="s">
        <v>19</v>
      </c>
      <c r="BT11" s="90"/>
      <c r="BU11" s="90"/>
      <c r="BV11" s="90"/>
      <c r="BW11" s="91"/>
      <c r="BX11" s="89" t="s">
        <v>20</v>
      </c>
      <c r="BY11" s="90"/>
      <c r="BZ11" s="90"/>
      <c r="CA11" s="90"/>
      <c r="CB11" s="91"/>
      <c r="CE11" s="110"/>
      <c r="CF11" s="111"/>
      <c r="CG11" s="112"/>
      <c r="CH11" s="106"/>
      <c r="CI11" s="106"/>
      <c r="CJ11" s="106"/>
      <c r="CK11" s="106"/>
    </row>
    <row r="12" spans="2:89" s="3" customFormat="1" ht="48.75" customHeight="1" x14ac:dyDescent="0.25">
      <c r="B12" s="29" t="s">
        <v>21</v>
      </c>
      <c r="C12" s="29" t="s">
        <v>22</v>
      </c>
      <c r="D12" s="29" t="s">
        <v>100</v>
      </c>
      <c r="E12" s="29" t="s">
        <v>23</v>
      </c>
      <c r="F12" s="30" t="s">
        <v>24</v>
      </c>
      <c r="G12" s="29" t="s">
        <v>25</v>
      </c>
      <c r="H12" s="29" t="s">
        <v>26</v>
      </c>
      <c r="I12" s="29" t="s">
        <v>27</v>
      </c>
      <c r="J12" s="29" t="s">
        <v>29</v>
      </c>
      <c r="K12" s="29" t="s">
        <v>28</v>
      </c>
      <c r="L12" s="29" t="s">
        <v>32</v>
      </c>
      <c r="M12" s="29" t="s">
        <v>68</v>
      </c>
      <c r="N12" s="29" t="s">
        <v>31</v>
      </c>
      <c r="O12" s="29" t="s">
        <v>33</v>
      </c>
      <c r="P12" s="29" t="s">
        <v>30</v>
      </c>
      <c r="Q12" s="29" t="s">
        <v>109</v>
      </c>
      <c r="R12" s="29" t="s">
        <v>34</v>
      </c>
      <c r="S12" s="29" t="s">
        <v>35</v>
      </c>
      <c r="T12" s="29" t="s">
        <v>111</v>
      </c>
      <c r="U12" s="31" t="str">
        <f>U11&amp;" ejecutado"</f>
        <v>Enero ejecutado</v>
      </c>
      <c r="V12" s="31" t="str">
        <f>U11&amp;" programado"</f>
        <v>Enero programado</v>
      </c>
      <c r="W12" s="25" t="str">
        <f>U11&amp;" resultado"</f>
        <v>Enero resultado</v>
      </c>
      <c r="X12" s="27" t="str">
        <f>U11&amp;" análisis mensual"</f>
        <v>Enero análisis mensual</v>
      </c>
      <c r="Y12" s="27" t="str">
        <f>U11&amp;" verificación segunda línea de defensa"</f>
        <v>Enero verificación segunda línea de defensa</v>
      </c>
      <c r="Z12" s="25" t="str">
        <f>Z11&amp;" ejecutado"</f>
        <v>Febrero ejecutado</v>
      </c>
      <c r="AA12" s="25" t="str">
        <f>Z11&amp;" programado"</f>
        <v>Febrero programado</v>
      </c>
      <c r="AB12" s="25" t="str">
        <f>Z11&amp;" resultado"</f>
        <v>Febrero resultado</v>
      </c>
      <c r="AC12" s="27" t="str">
        <f>Z11&amp;" análisis mensual"</f>
        <v>Febrero análisis mensual</v>
      </c>
      <c r="AD12" s="27" t="str">
        <f>Z11&amp;" verificación segunda línea de defensa"</f>
        <v>Febrero verificación segunda línea de defensa</v>
      </c>
      <c r="AE12" s="27" t="str">
        <f>AE11&amp;" ejecutado"</f>
        <v>Marzo ejecutado</v>
      </c>
      <c r="AF12" s="25" t="str">
        <f>AE11&amp;" programado"</f>
        <v>Marzo programado</v>
      </c>
      <c r="AG12" s="25" t="str">
        <f>AE11&amp;" resultado"</f>
        <v>Marzo resultado</v>
      </c>
      <c r="AH12" s="27" t="str">
        <f>AE11&amp;" análisis mensual"</f>
        <v>Marzo análisis mensual</v>
      </c>
      <c r="AI12" s="27" t="str">
        <f>AE11&amp;" verificación segunda línea de defensa"</f>
        <v>Marzo verificación segunda línea de defensa</v>
      </c>
      <c r="AJ12" s="25" t="str">
        <f>AJ11&amp;" ejecutado"</f>
        <v>Abril ejecutado</v>
      </c>
      <c r="AK12" s="25" t="str">
        <f>AJ11&amp;" programado"</f>
        <v>Abril programado</v>
      </c>
      <c r="AL12" s="25" t="str">
        <f>AJ11&amp;" resultado"</f>
        <v>Abril resultado</v>
      </c>
      <c r="AM12" s="27" t="str">
        <f>AJ11&amp;" análisis mensual"</f>
        <v>Abril análisis mensual</v>
      </c>
      <c r="AN12" s="25" t="str">
        <f>AJ11&amp;" verificación segunda línea de defensa"</f>
        <v>Abril verificación segunda línea de defensa</v>
      </c>
      <c r="AO12" s="26" t="str">
        <f>AO11&amp;" ejecutado"</f>
        <v>Mayo ejecutado</v>
      </c>
      <c r="AP12" s="25" t="str">
        <f>AO11&amp;" programado"</f>
        <v>Mayo programado</v>
      </c>
      <c r="AQ12" s="25" t="str">
        <f>AO11&amp;" resultado"</f>
        <v>Mayo resultado</v>
      </c>
      <c r="AR12" s="27" t="str">
        <f>AO11&amp;" análisis mensual"</f>
        <v>Mayo análisis mensual</v>
      </c>
      <c r="AS12" s="27" t="str">
        <f>AO11&amp;" verificación segunda línea de defensa"</f>
        <v>Mayo verificación segunda línea de defensa</v>
      </c>
      <c r="AT12" s="25" t="str">
        <f>AT11&amp;" ejecutado"</f>
        <v>Junio ejecutado</v>
      </c>
      <c r="AU12" s="25" t="str">
        <f>AT11&amp;" programado"</f>
        <v>Junio programado</v>
      </c>
      <c r="AV12" s="25" t="str">
        <f>AT11&amp;" resultado"</f>
        <v>Junio resultado</v>
      </c>
      <c r="AW12" s="27" t="str">
        <f>AT11&amp;" análisis mensual"</f>
        <v>Junio análisis mensual</v>
      </c>
      <c r="AX12" s="25" t="str">
        <f>AT11&amp;" verificación segunda línea de defensa"</f>
        <v>Junio verificación segunda línea de defensa</v>
      </c>
      <c r="AY12" s="26" t="str">
        <f>AY11&amp;" ejecutado"</f>
        <v>Julio ejecutado</v>
      </c>
      <c r="AZ12" s="25" t="str">
        <f>AY11&amp;" programado"</f>
        <v>Julio programado</v>
      </c>
      <c r="BA12" s="25" t="str">
        <f>AY11&amp;" resultado"</f>
        <v>Julio resultado</v>
      </c>
      <c r="BB12" s="27" t="str">
        <f>AY11&amp;" análisis mensual"</f>
        <v>Julio análisis mensual</v>
      </c>
      <c r="BC12" s="27" t="str">
        <f>AY11&amp;" verificación segunda línea de defensa"</f>
        <v>Julio verificación segunda línea de defensa</v>
      </c>
      <c r="BD12" s="25" t="str">
        <f>BD11&amp;" ejecutado"</f>
        <v>Agosto ejecutado</v>
      </c>
      <c r="BE12" s="25" t="str">
        <f>BD11&amp;" programado"</f>
        <v>Agosto programado</v>
      </c>
      <c r="BF12" s="25" t="str">
        <f>BD11&amp;" resultado"</f>
        <v>Agosto resultado</v>
      </c>
      <c r="BG12" s="27" t="str">
        <f>BD11&amp;" análisis mensual"</f>
        <v>Agosto análisis mensual</v>
      </c>
      <c r="BH12" s="25" t="str">
        <f>BD11&amp;" verificación segunda línea de defensa"</f>
        <v>Agosto verificación segunda línea de defensa</v>
      </c>
      <c r="BI12" s="26" t="str">
        <f>BI11&amp;" ejecutado"</f>
        <v>Septiembre ejecutado</v>
      </c>
      <c r="BJ12" s="25" t="str">
        <f>BI11&amp;" programado"</f>
        <v>Septiembre programado</v>
      </c>
      <c r="BK12" s="25" t="str">
        <f>BI11&amp;" resultado"</f>
        <v>Septiembre resultado</v>
      </c>
      <c r="BL12" s="27" t="str">
        <f>BI11&amp;" análisis mensual"</f>
        <v>Septiembre análisis mensual</v>
      </c>
      <c r="BM12" s="27" t="str">
        <f>BI11&amp;" verificación segunda línea de defensa"</f>
        <v>Septiembre verificación segunda línea de defensa</v>
      </c>
      <c r="BN12" s="25" t="str">
        <f>BN11&amp;" ejecutado"</f>
        <v>Octubre ejecutado</v>
      </c>
      <c r="BO12" s="25" t="str">
        <f>BN11&amp;" programado"</f>
        <v>Octubre programado</v>
      </c>
      <c r="BP12" s="25" t="str">
        <f>BN11&amp;" resultado"</f>
        <v>Octubre resultado</v>
      </c>
      <c r="BQ12" s="27" t="str">
        <f>BN11&amp;" análisis mensual"</f>
        <v>Octubre análisis mensual</v>
      </c>
      <c r="BR12" s="25" t="str">
        <f>BN11&amp;" verificación segunda línea de defensa"</f>
        <v>Octubre verificación segunda línea de defensa</v>
      </c>
      <c r="BS12" s="26" t="str">
        <f>BS11&amp;" ejecutado"</f>
        <v>Noviembre ejecutado</v>
      </c>
      <c r="BT12" s="25" t="str">
        <f>BS11&amp;" programado"</f>
        <v>Noviembre programado</v>
      </c>
      <c r="BU12" s="25" t="str">
        <f>BS11&amp;" resultado"</f>
        <v>Noviembre resultado</v>
      </c>
      <c r="BV12" s="27" t="str">
        <f>BS11&amp;" análisis mensual"</f>
        <v>Noviembre análisis mensual</v>
      </c>
      <c r="BW12" s="27" t="str">
        <f>BS11&amp;" verificación segunda línea de defensa"</f>
        <v>Noviembre verificación segunda línea de defensa</v>
      </c>
      <c r="BX12" s="25" t="str">
        <f>BX11&amp;" ejecutado"</f>
        <v>Diciembre ejecutado</v>
      </c>
      <c r="BY12" s="25" t="str">
        <f>BX11&amp;" programado"</f>
        <v>Diciembre programado</v>
      </c>
      <c r="BZ12" s="25" t="str">
        <f>BX11&amp;" resultado"</f>
        <v>Diciembre resultado</v>
      </c>
      <c r="CA12" s="27" t="str">
        <f>BX11&amp;" análisis mensual"</f>
        <v>Diciembre análisis mensual</v>
      </c>
      <c r="CB12" s="25" t="str">
        <f>BX11&amp;" verificación segunda línea de defensa"</f>
        <v>Diciembre verificación segunda línea de defensa</v>
      </c>
      <c r="CC12" s="26" t="s">
        <v>92</v>
      </c>
      <c r="CE12" s="28" t="s">
        <v>37</v>
      </c>
      <c r="CF12" s="28" t="s">
        <v>95</v>
      </c>
      <c r="CG12" s="28" t="s">
        <v>96</v>
      </c>
      <c r="CH12" s="28" t="s">
        <v>93</v>
      </c>
      <c r="CI12" s="28" t="s">
        <v>94</v>
      </c>
      <c r="CJ12" s="28" t="s">
        <v>97</v>
      </c>
      <c r="CK12" s="28" t="s">
        <v>115</v>
      </c>
    </row>
    <row r="13" spans="2:89" s="5" customFormat="1" ht="219" customHeight="1" x14ac:dyDescent="0.25">
      <c r="B13" s="22" t="s">
        <v>57</v>
      </c>
      <c r="C13" s="22" t="s">
        <v>0</v>
      </c>
      <c r="D13" s="77" t="s">
        <v>103</v>
      </c>
      <c r="E13" s="48" t="s">
        <v>122</v>
      </c>
      <c r="F13" s="43" t="s">
        <v>128</v>
      </c>
      <c r="G13" s="78" t="s">
        <v>129</v>
      </c>
      <c r="H13" s="78" t="s">
        <v>130</v>
      </c>
      <c r="I13" s="78" t="s">
        <v>131</v>
      </c>
      <c r="J13" s="23" t="s">
        <v>42</v>
      </c>
      <c r="K13" s="78" t="s">
        <v>143</v>
      </c>
      <c r="L13" s="78" t="s">
        <v>144</v>
      </c>
      <c r="M13" s="78" t="s">
        <v>162</v>
      </c>
      <c r="N13" s="50" t="s">
        <v>117</v>
      </c>
      <c r="O13" s="79" t="s">
        <v>145</v>
      </c>
      <c r="P13" s="23" t="s">
        <v>46</v>
      </c>
      <c r="Q13" s="76" t="s">
        <v>41</v>
      </c>
      <c r="R13" s="52">
        <v>0.7</v>
      </c>
      <c r="S13" s="62" t="s">
        <v>117</v>
      </c>
      <c r="T13" s="61">
        <v>0.8</v>
      </c>
      <c r="U13" s="72">
        <v>1056</v>
      </c>
      <c r="V13" s="72">
        <v>2490</v>
      </c>
      <c r="W13" s="59">
        <f>+U13/V13</f>
        <v>0.42409638554216866</v>
      </c>
      <c r="X13" s="66" t="s">
        <v>170</v>
      </c>
      <c r="Y13" s="53" t="s">
        <v>178</v>
      </c>
      <c r="Z13" s="72">
        <v>2506</v>
      </c>
      <c r="AA13" s="72">
        <v>3014</v>
      </c>
      <c r="AB13" s="70">
        <f>+Z13/AA13</f>
        <v>0.83145321831453223</v>
      </c>
      <c r="AC13" s="67" t="s">
        <v>171</v>
      </c>
      <c r="AD13" s="53" t="s">
        <v>179</v>
      </c>
      <c r="AE13" s="69">
        <v>1966</v>
      </c>
      <c r="AF13" s="69">
        <v>1609</v>
      </c>
      <c r="AG13" s="70">
        <f t="shared" ref="AG13" si="0">+AE13/AF13</f>
        <v>1.2218769422001243</v>
      </c>
      <c r="AH13" s="66" t="s">
        <v>180</v>
      </c>
      <c r="AI13" s="53" t="s">
        <v>187</v>
      </c>
      <c r="AJ13" s="33"/>
      <c r="AK13" s="33"/>
      <c r="AL13" s="34"/>
      <c r="AM13" s="34"/>
      <c r="AN13" s="37"/>
      <c r="AO13" s="38"/>
      <c r="AP13" s="33"/>
      <c r="AQ13" s="34"/>
      <c r="AR13" s="35"/>
      <c r="AS13" s="36"/>
      <c r="AT13" s="33"/>
      <c r="AU13" s="33"/>
      <c r="AV13" s="34"/>
      <c r="AW13" s="34"/>
      <c r="AX13" s="37"/>
      <c r="AY13" s="38"/>
      <c r="AZ13" s="33"/>
      <c r="BA13" s="34"/>
      <c r="BB13" s="35"/>
      <c r="BC13" s="36"/>
      <c r="BD13" s="33"/>
      <c r="BE13" s="33"/>
      <c r="BF13" s="34"/>
      <c r="BG13" s="34"/>
      <c r="BH13" s="37"/>
      <c r="BI13" s="38"/>
      <c r="BJ13" s="33"/>
      <c r="BK13" s="34"/>
      <c r="BL13" s="35"/>
      <c r="BM13" s="36"/>
      <c r="BN13" s="33"/>
      <c r="BO13" s="33"/>
      <c r="BP13" s="34"/>
      <c r="BQ13" s="34"/>
      <c r="BR13" s="37"/>
      <c r="BS13" s="38"/>
      <c r="BT13" s="33"/>
      <c r="BU13" s="34"/>
      <c r="BV13" s="34"/>
      <c r="BW13" s="37"/>
      <c r="BX13" s="33"/>
      <c r="BY13" s="33"/>
      <c r="BZ13" s="34"/>
      <c r="CA13" s="34"/>
      <c r="CB13" s="37"/>
      <c r="CC13" s="39"/>
      <c r="CE13" s="73">
        <f>+U13+Z13+AE13+AJ13+AO13+AT13+AY13+BD13+BI13+BN13+BS13+BX13</f>
        <v>5528</v>
      </c>
      <c r="CF13" s="74">
        <f>+V13+AA13+AF13+AK13+AP13+AU13+AZ13+BE13+BJ13+BO13+BT13+BY13</f>
        <v>7113</v>
      </c>
      <c r="CG13" s="42">
        <f t="shared" ref="CG13:CG18" si="1">+CE13/CF13</f>
        <v>0.77716856460002814</v>
      </c>
      <c r="CH13" s="42">
        <f t="shared" ref="CH13:CH18" si="2">CG13</f>
        <v>0.77716856460002814</v>
      </c>
      <c r="CI13" s="42">
        <f t="shared" ref="CI13:CI18" si="3">+T13</f>
        <v>0.8</v>
      </c>
      <c r="CJ13" s="42">
        <f t="shared" ref="CJ13:CJ18" si="4">+CH13/CI13</f>
        <v>0.97146070575003518</v>
      </c>
      <c r="CK13" s="41"/>
    </row>
    <row r="14" spans="2:89" s="5" customFormat="1" ht="218.25" customHeight="1" x14ac:dyDescent="0.25">
      <c r="B14" s="22" t="s">
        <v>57</v>
      </c>
      <c r="C14" s="22" t="s">
        <v>0</v>
      </c>
      <c r="D14" s="77" t="s">
        <v>103</v>
      </c>
      <c r="E14" s="49" t="s">
        <v>123</v>
      </c>
      <c r="F14" s="43" t="s">
        <v>128</v>
      </c>
      <c r="G14" s="79" t="s">
        <v>132</v>
      </c>
      <c r="H14" s="79" t="s">
        <v>163</v>
      </c>
      <c r="I14" s="79" t="s">
        <v>133</v>
      </c>
      <c r="J14" s="23" t="s">
        <v>42</v>
      </c>
      <c r="K14" s="79" t="s">
        <v>146</v>
      </c>
      <c r="L14" s="79" t="s">
        <v>147</v>
      </c>
      <c r="M14" s="79" t="s">
        <v>164</v>
      </c>
      <c r="N14" s="51" t="s">
        <v>117</v>
      </c>
      <c r="O14" s="79" t="s">
        <v>148</v>
      </c>
      <c r="P14" s="23" t="s">
        <v>39</v>
      </c>
      <c r="Q14" s="76" t="s">
        <v>41</v>
      </c>
      <c r="R14" s="52" t="s">
        <v>161</v>
      </c>
      <c r="S14" s="60" t="s">
        <v>117</v>
      </c>
      <c r="T14" s="61">
        <v>0.9</v>
      </c>
      <c r="U14" s="64"/>
      <c r="V14" s="64"/>
      <c r="W14" s="63"/>
      <c r="X14" s="66" t="s">
        <v>167</v>
      </c>
      <c r="Y14" s="53" t="s">
        <v>178</v>
      </c>
      <c r="Z14" s="54"/>
      <c r="AA14" s="54"/>
      <c r="AB14" s="68"/>
      <c r="AC14" s="66" t="s">
        <v>172</v>
      </c>
      <c r="AD14" s="53" t="s">
        <v>178</v>
      </c>
      <c r="AE14" s="69">
        <v>100</v>
      </c>
      <c r="AF14" s="69">
        <v>105</v>
      </c>
      <c r="AG14" s="70">
        <f>+AE14/AF14</f>
        <v>0.95238095238095233</v>
      </c>
      <c r="AH14" s="66" t="s">
        <v>183</v>
      </c>
      <c r="AI14" s="53" t="s">
        <v>187</v>
      </c>
      <c r="AJ14" s="33"/>
      <c r="AK14" s="33"/>
      <c r="AL14" s="34"/>
      <c r="AM14" s="34"/>
      <c r="AN14" s="37"/>
      <c r="AO14" s="38"/>
      <c r="AP14" s="33"/>
      <c r="AQ14" s="34"/>
      <c r="AR14" s="35"/>
      <c r="AS14" s="36"/>
      <c r="AT14" s="33"/>
      <c r="AU14" s="33"/>
      <c r="AV14" s="34"/>
      <c r="AW14" s="34"/>
      <c r="AX14" s="37"/>
      <c r="AY14" s="38"/>
      <c r="AZ14" s="33"/>
      <c r="BA14" s="34"/>
      <c r="BB14" s="35"/>
      <c r="BC14" s="36"/>
      <c r="BD14" s="33"/>
      <c r="BE14" s="33"/>
      <c r="BF14" s="34"/>
      <c r="BG14" s="34"/>
      <c r="BH14" s="37"/>
      <c r="BI14" s="38"/>
      <c r="BJ14" s="33"/>
      <c r="BK14" s="34"/>
      <c r="BL14" s="35"/>
      <c r="BM14" s="36"/>
      <c r="BN14" s="33"/>
      <c r="BO14" s="33"/>
      <c r="BP14" s="34"/>
      <c r="BQ14" s="34"/>
      <c r="BR14" s="37"/>
      <c r="BS14" s="38"/>
      <c r="BT14" s="33"/>
      <c r="BU14" s="34"/>
      <c r="BV14" s="34"/>
      <c r="BW14" s="37"/>
      <c r="BX14" s="33"/>
      <c r="BY14" s="33"/>
      <c r="BZ14" s="34"/>
      <c r="CA14" s="34"/>
      <c r="CB14" s="37"/>
      <c r="CC14" s="39"/>
      <c r="CE14" s="74">
        <f t="shared" ref="CE14:CE15" si="5">(+U14+Z14+AE14+AJ14+AO14+AT14+AY14+BD14+BI14+BN14+BS14+BX14)</f>
        <v>100</v>
      </c>
      <c r="CF14" s="74">
        <f t="shared" ref="CF14:CF15" si="6">(+V14+AA14+AF14+AK14+AP14+AU14+AZ14+BE14+BJ14+BO14+BT14+BY14)</f>
        <v>105</v>
      </c>
      <c r="CG14" s="42">
        <f t="shared" si="1"/>
        <v>0.95238095238095233</v>
      </c>
      <c r="CH14" s="42">
        <f t="shared" si="2"/>
        <v>0.95238095238095233</v>
      </c>
      <c r="CI14" s="42">
        <f t="shared" si="3"/>
        <v>0.9</v>
      </c>
      <c r="CJ14" s="42">
        <f t="shared" si="4"/>
        <v>1.0582010582010581</v>
      </c>
      <c r="CK14" s="41"/>
    </row>
    <row r="15" spans="2:89" s="5" customFormat="1" ht="193.5" customHeight="1" x14ac:dyDescent="0.25">
      <c r="B15" s="22" t="s">
        <v>57</v>
      </c>
      <c r="C15" s="22" t="s">
        <v>0</v>
      </c>
      <c r="D15" s="77" t="s">
        <v>103</v>
      </c>
      <c r="E15" s="48" t="s">
        <v>124</v>
      </c>
      <c r="F15" s="43" t="s">
        <v>128</v>
      </c>
      <c r="G15" s="79" t="s">
        <v>134</v>
      </c>
      <c r="H15" s="79" t="s">
        <v>135</v>
      </c>
      <c r="I15" s="79" t="s">
        <v>133</v>
      </c>
      <c r="J15" s="23" t="s">
        <v>42</v>
      </c>
      <c r="K15" s="79" t="s">
        <v>149</v>
      </c>
      <c r="L15" s="79" t="s">
        <v>150</v>
      </c>
      <c r="M15" s="79" t="s">
        <v>168</v>
      </c>
      <c r="N15" s="51" t="s">
        <v>117</v>
      </c>
      <c r="O15" s="79" t="s">
        <v>150</v>
      </c>
      <c r="P15" s="23" t="s">
        <v>39</v>
      </c>
      <c r="Q15" s="76" t="s">
        <v>41</v>
      </c>
      <c r="R15" s="52" t="s">
        <v>161</v>
      </c>
      <c r="S15" s="60" t="s">
        <v>117</v>
      </c>
      <c r="T15" s="61">
        <v>0.8</v>
      </c>
      <c r="U15" s="64"/>
      <c r="V15" s="64"/>
      <c r="W15" s="63"/>
      <c r="X15" s="66" t="s">
        <v>173</v>
      </c>
      <c r="Y15" s="53" t="s">
        <v>178</v>
      </c>
      <c r="Z15" s="55"/>
      <c r="AA15" s="55"/>
      <c r="AB15" s="57"/>
      <c r="AC15" s="65" t="s">
        <v>174</v>
      </c>
      <c r="AD15" s="53" t="s">
        <v>178</v>
      </c>
      <c r="AE15" s="69">
        <v>1</v>
      </c>
      <c r="AF15" s="69">
        <v>5</v>
      </c>
      <c r="AG15" s="70">
        <f>+AE15/AF15</f>
        <v>0.2</v>
      </c>
      <c r="AH15" s="66" t="s">
        <v>181</v>
      </c>
      <c r="AI15" s="53" t="s">
        <v>188</v>
      </c>
      <c r="AJ15" s="33"/>
      <c r="AK15" s="33"/>
      <c r="AL15" s="34"/>
      <c r="AM15" s="34"/>
      <c r="AN15" s="37"/>
      <c r="AO15" s="38"/>
      <c r="AP15" s="33"/>
      <c r="AQ15" s="34"/>
      <c r="AR15" s="35"/>
      <c r="AS15" s="36"/>
      <c r="AT15" s="33"/>
      <c r="AU15" s="33"/>
      <c r="AV15" s="34"/>
      <c r="AW15" s="34"/>
      <c r="AX15" s="37"/>
      <c r="AY15" s="38"/>
      <c r="AZ15" s="33"/>
      <c r="BA15" s="34"/>
      <c r="BB15" s="35"/>
      <c r="BC15" s="36"/>
      <c r="BD15" s="33"/>
      <c r="BE15" s="33"/>
      <c r="BF15" s="34"/>
      <c r="BG15" s="34"/>
      <c r="BH15" s="37"/>
      <c r="BI15" s="38"/>
      <c r="BJ15" s="33"/>
      <c r="BK15" s="34"/>
      <c r="BL15" s="35"/>
      <c r="BM15" s="36"/>
      <c r="BN15" s="33"/>
      <c r="BO15" s="33"/>
      <c r="BP15" s="34"/>
      <c r="BQ15" s="34"/>
      <c r="BR15" s="37"/>
      <c r="BS15" s="38"/>
      <c r="BT15" s="33"/>
      <c r="BU15" s="34"/>
      <c r="BV15" s="34"/>
      <c r="BW15" s="37"/>
      <c r="BX15" s="33"/>
      <c r="BY15" s="33"/>
      <c r="BZ15" s="34"/>
      <c r="CA15" s="34"/>
      <c r="CB15" s="37"/>
      <c r="CC15" s="39"/>
      <c r="CE15" s="74">
        <f t="shared" si="5"/>
        <v>1</v>
      </c>
      <c r="CF15" s="74">
        <f t="shared" si="6"/>
        <v>5</v>
      </c>
      <c r="CG15" s="42">
        <f t="shared" si="1"/>
        <v>0.2</v>
      </c>
      <c r="CH15" s="42">
        <f t="shared" si="2"/>
        <v>0.2</v>
      </c>
      <c r="CI15" s="42">
        <f t="shared" si="3"/>
        <v>0.8</v>
      </c>
      <c r="CJ15" s="42">
        <f t="shared" si="4"/>
        <v>0.25</v>
      </c>
      <c r="CK15" s="41"/>
    </row>
    <row r="16" spans="2:89" s="5" customFormat="1" ht="217.5" customHeight="1" x14ac:dyDescent="0.25">
      <c r="B16" s="22" t="s">
        <v>57</v>
      </c>
      <c r="C16" s="22" t="s">
        <v>0</v>
      </c>
      <c r="D16" s="77" t="s">
        <v>103</v>
      </c>
      <c r="E16" s="49" t="s">
        <v>125</v>
      </c>
      <c r="F16" s="43" t="s">
        <v>128</v>
      </c>
      <c r="G16" s="78" t="s">
        <v>136</v>
      </c>
      <c r="H16" s="78" t="s">
        <v>137</v>
      </c>
      <c r="I16" s="78" t="s">
        <v>138</v>
      </c>
      <c r="J16" s="23" t="s">
        <v>42</v>
      </c>
      <c r="K16" s="78" t="s">
        <v>151</v>
      </c>
      <c r="L16" s="78" t="s">
        <v>152</v>
      </c>
      <c r="M16" s="78" t="s">
        <v>153</v>
      </c>
      <c r="N16" s="50" t="s">
        <v>117</v>
      </c>
      <c r="O16" s="78" t="s">
        <v>154</v>
      </c>
      <c r="P16" s="23" t="s">
        <v>39</v>
      </c>
      <c r="Q16" s="76" t="s">
        <v>41</v>
      </c>
      <c r="R16" s="52">
        <v>0.79</v>
      </c>
      <c r="S16" s="60" t="s">
        <v>117</v>
      </c>
      <c r="T16" s="61">
        <v>0.8</v>
      </c>
      <c r="U16" s="59"/>
      <c r="V16" s="59"/>
      <c r="W16" s="59"/>
      <c r="X16" s="66" t="s">
        <v>175</v>
      </c>
      <c r="Y16" s="53" t="s">
        <v>178</v>
      </c>
      <c r="Z16" s="56"/>
      <c r="AA16" s="56"/>
      <c r="AB16" s="67"/>
      <c r="AC16" s="67" t="s">
        <v>176</v>
      </c>
      <c r="AD16" s="53" t="s">
        <v>178</v>
      </c>
      <c r="AE16" s="69">
        <v>5</v>
      </c>
      <c r="AF16" s="69">
        <v>14</v>
      </c>
      <c r="AG16" s="75">
        <f>AE16/AF16</f>
        <v>0.35714285714285715</v>
      </c>
      <c r="AH16" s="66" t="s">
        <v>185</v>
      </c>
      <c r="AI16" s="53" t="s">
        <v>188</v>
      </c>
      <c r="AJ16" s="33"/>
      <c r="AK16" s="33"/>
      <c r="AL16" s="34"/>
      <c r="AM16" s="34"/>
      <c r="AN16" s="37"/>
      <c r="AO16" s="38"/>
      <c r="AP16" s="33"/>
      <c r="AQ16" s="34"/>
      <c r="AR16" s="35"/>
      <c r="AS16" s="36"/>
      <c r="AT16" s="33"/>
      <c r="AU16" s="33"/>
      <c r="AV16" s="34"/>
      <c r="AW16" s="34"/>
      <c r="AX16" s="37"/>
      <c r="AY16" s="38"/>
      <c r="AZ16" s="33"/>
      <c r="BA16" s="34"/>
      <c r="BB16" s="35"/>
      <c r="BC16" s="36"/>
      <c r="BD16" s="33"/>
      <c r="BE16" s="33"/>
      <c r="BF16" s="34"/>
      <c r="BG16" s="34"/>
      <c r="BH16" s="37"/>
      <c r="BI16" s="38"/>
      <c r="BJ16" s="33"/>
      <c r="BK16" s="34"/>
      <c r="BL16" s="35"/>
      <c r="BM16" s="36"/>
      <c r="BN16" s="33"/>
      <c r="BO16" s="33"/>
      <c r="BP16" s="34"/>
      <c r="BQ16" s="34"/>
      <c r="BR16" s="37"/>
      <c r="BS16" s="38"/>
      <c r="BT16" s="33"/>
      <c r="BU16" s="34"/>
      <c r="BV16" s="34"/>
      <c r="BW16" s="37"/>
      <c r="BX16" s="33"/>
      <c r="BY16" s="33"/>
      <c r="BZ16" s="34"/>
      <c r="CA16" s="34"/>
      <c r="CB16" s="37"/>
      <c r="CC16" s="39"/>
      <c r="CE16" s="74">
        <f>(+U16+Z16+AE16+AJ16+AO16+AT16+AY16+BD16+BI16+BN16+BS16+BX16)</f>
        <v>5</v>
      </c>
      <c r="CF16" s="74">
        <f>(+V16+AA16+AF16+AK16+AP16+AU16+AZ16+BE16+BJ16+BO16+BT16+BY16)</f>
        <v>14</v>
      </c>
      <c r="CG16" s="42">
        <f t="shared" si="1"/>
        <v>0.35714285714285715</v>
      </c>
      <c r="CH16" s="42">
        <f t="shared" si="2"/>
        <v>0.35714285714285715</v>
      </c>
      <c r="CI16" s="42">
        <f t="shared" si="3"/>
        <v>0.8</v>
      </c>
      <c r="CJ16" s="42">
        <f t="shared" si="4"/>
        <v>0.4464285714285714</v>
      </c>
      <c r="CK16" s="41"/>
    </row>
    <row r="17" spans="2:89" s="5" customFormat="1" ht="195.75" customHeight="1" x14ac:dyDescent="0.25">
      <c r="B17" s="22" t="s">
        <v>57</v>
      </c>
      <c r="C17" s="22" t="s">
        <v>0</v>
      </c>
      <c r="D17" s="77" t="s">
        <v>103</v>
      </c>
      <c r="E17" s="48" t="s">
        <v>126</v>
      </c>
      <c r="F17" s="43" t="s">
        <v>128</v>
      </c>
      <c r="G17" s="78" t="s">
        <v>139</v>
      </c>
      <c r="H17" s="79" t="s">
        <v>186</v>
      </c>
      <c r="I17" s="79" t="s">
        <v>133</v>
      </c>
      <c r="J17" s="23" t="s">
        <v>42</v>
      </c>
      <c r="K17" s="79" t="s">
        <v>155</v>
      </c>
      <c r="L17" s="79" t="s">
        <v>156</v>
      </c>
      <c r="M17" s="79" t="s">
        <v>190</v>
      </c>
      <c r="N17" s="50" t="s">
        <v>117</v>
      </c>
      <c r="O17" s="79" t="s">
        <v>157</v>
      </c>
      <c r="P17" s="23" t="s">
        <v>46</v>
      </c>
      <c r="Q17" s="76" t="s">
        <v>41</v>
      </c>
      <c r="R17" s="52">
        <v>0.95</v>
      </c>
      <c r="S17" s="62" t="s">
        <v>117</v>
      </c>
      <c r="T17" s="61">
        <v>0.95</v>
      </c>
      <c r="U17" s="58">
        <v>19</v>
      </c>
      <c r="V17" s="58">
        <v>19</v>
      </c>
      <c r="W17" s="59">
        <f>+V17/U17</f>
        <v>1</v>
      </c>
      <c r="X17" s="66" t="s">
        <v>165</v>
      </c>
      <c r="Y17" s="53" t="s">
        <v>179</v>
      </c>
      <c r="Z17" s="69">
        <v>115</v>
      </c>
      <c r="AA17" s="69">
        <v>139</v>
      </c>
      <c r="AB17" s="70">
        <f>+Z17/AA17</f>
        <v>0.82733812949640284</v>
      </c>
      <c r="AC17" s="67" t="s">
        <v>166</v>
      </c>
      <c r="AD17" s="53" t="s">
        <v>178</v>
      </c>
      <c r="AE17" s="69">
        <v>6</v>
      </c>
      <c r="AF17" s="69">
        <v>15</v>
      </c>
      <c r="AG17" s="70">
        <f>+AE17/AF17</f>
        <v>0.4</v>
      </c>
      <c r="AH17" s="66" t="s">
        <v>184</v>
      </c>
      <c r="AI17" s="53" t="s">
        <v>188</v>
      </c>
      <c r="AJ17" s="33"/>
      <c r="AK17" s="33"/>
      <c r="AL17" s="34"/>
      <c r="AM17" s="34"/>
      <c r="AN17" s="37"/>
      <c r="AO17" s="38"/>
      <c r="AP17" s="33"/>
      <c r="AQ17" s="34"/>
      <c r="AR17" s="35"/>
      <c r="AS17" s="36"/>
      <c r="AT17" s="33"/>
      <c r="AU17" s="33"/>
      <c r="AV17" s="34"/>
      <c r="AW17" s="34"/>
      <c r="AX17" s="37"/>
      <c r="AY17" s="38"/>
      <c r="AZ17" s="33"/>
      <c r="BA17" s="34"/>
      <c r="BB17" s="35"/>
      <c r="BC17" s="36"/>
      <c r="BD17" s="33"/>
      <c r="BE17" s="33"/>
      <c r="BF17" s="34"/>
      <c r="BG17" s="34"/>
      <c r="BH17" s="37"/>
      <c r="BI17" s="38"/>
      <c r="BJ17" s="33"/>
      <c r="BK17" s="34"/>
      <c r="BL17" s="35"/>
      <c r="BM17" s="36"/>
      <c r="BN17" s="33"/>
      <c r="BO17" s="33"/>
      <c r="BP17" s="34"/>
      <c r="BQ17" s="34"/>
      <c r="BR17" s="37"/>
      <c r="BS17" s="38"/>
      <c r="BT17" s="33"/>
      <c r="BU17" s="34"/>
      <c r="BV17" s="34"/>
      <c r="BW17" s="37"/>
      <c r="BX17" s="33"/>
      <c r="BY17" s="33"/>
      <c r="BZ17" s="34"/>
      <c r="CA17" s="34"/>
      <c r="CB17" s="37"/>
      <c r="CC17" s="39"/>
      <c r="CE17" s="74">
        <f>(+U17+Z17+AE17+AJ17+AO17+AT17+AY17+BD17+BI17+BN17+BS17+BX17)/2</f>
        <v>70</v>
      </c>
      <c r="CF17" s="74">
        <f>(+V17+AA17+AF17+AK17+AP17+AU17+AZ17+BE17+BJ17+BO17+BT17+BY17)/2</f>
        <v>86.5</v>
      </c>
      <c r="CG17" s="42">
        <f t="shared" si="1"/>
        <v>0.80924855491329484</v>
      </c>
      <c r="CH17" s="42">
        <f t="shared" si="2"/>
        <v>0.80924855491329484</v>
      </c>
      <c r="CI17" s="42">
        <f t="shared" si="3"/>
        <v>0.95</v>
      </c>
      <c r="CJ17" s="42">
        <f t="shared" si="4"/>
        <v>0.85184058411925778</v>
      </c>
      <c r="CK17" s="41"/>
    </row>
    <row r="18" spans="2:89" s="5" customFormat="1" ht="372.75" customHeight="1" x14ac:dyDescent="0.25">
      <c r="B18" s="22" t="s">
        <v>57</v>
      </c>
      <c r="C18" s="22" t="s">
        <v>0</v>
      </c>
      <c r="D18" s="77" t="s">
        <v>103</v>
      </c>
      <c r="E18" s="49" t="s">
        <v>127</v>
      </c>
      <c r="F18" s="43" t="s">
        <v>128</v>
      </c>
      <c r="G18" s="78" t="s">
        <v>140</v>
      </c>
      <c r="H18" s="78" t="s">
        <v>141</v>
      </c>
      <c r="I18" s="78" t="s">
        <v>142</v>
      </c>
      <c r="J18" s="23" t="s">
        <v>42</v>
      </c>
      <c r="K18" s="78" t="s">
        <v>158</v>
      </c>
      <c r="L18" s="78" t="s">
        <v>159</v>
      </c>
      <c r="M18" s="78" t="s">
        <v>189</v>
      </c>
      <c r="N18" s="50" t="s">
        <v>117</v>
      </c>
      <c r="O18" s="78" t="s">
        <v>160</v>
      </c>
      <c r="P18" s="23" t="s">
        <v>46</v>
      </c>
      <c r="Q18" s="76" t="s">
        <v>41</v>
      </c>
      <c r="R18" s="40">
        <v>0.8</v>
      </c>
      <c r="S18" s="62" t="s">
        <v>117</v>
      </c>
      <c r="T18" s="61">
        <v>0.85</v>
      </c>
      <c r="U18" s="69">
        <v>119</v>
      </c>
      <c r="V18" s="69">
        <v>457</v>
      </c>
      <c r="W18" s="70">
        <f>U18/V18</f>
        <v>0.26039387308533918</v>
      </c>
      <c r="X18" s="66" t="s">
        <v>177</v>
      </c>
      <c r="Y18" s="53" t="s">
        <v>178</v>
      </c>
      <c r="Z18" s="69">
        <v>26</v>
      </c>
      <c r="AA18" s="69">
        <v>49</v>
      </c>
      <c r="AB18" s="70">
        <f>26/49</f>
        <v>0.53061224489795922</v>
      </c>
      <c r="AC18" s="66" t="s">
        <v>169</v>
      </c>
      <c r="AD18" s="53" t="s">
        <v>178</v>
      </c>
      <c r="AE18" s="69">
        <f>10+6</f>
        <v>16</v>
      </c>
      <c r="AF18" s="69">
        <f>87+6</f>
        <v>93</v>
      </c>
      <c r="AG18" s="75">
        <f>AE18/AF18</f>
        <v>0.17204301075268819</v>
      </c>
      <c r="AH18" s="66" t="s">
        <v>182</v>
      </c>
      <c r="AI18" s="53" t="s">
        <v>188</v>
      </c>
      <c r="AJ18" s="33"/>
      <c r="AK18" s="33"/>
      <c r="AL18" s="34"/>
      <c r="AM18" s="34"/>
      <c r="AN18" s="37"/>
      <c r="AO18" s="38"/>
      <c r="AP18" s="33"/>
      <c r="AQ18" s="34"/>
      <c r="AR18" s="35"/>
      <c r="AS18" s="36"/>
      <c r="AT18" s="33"/>
      <c r="AU18" s="33"/>
      <c r="AV18" s="34"/>
      <c r="AW18" s="34"/>
      <c r="AX18" s="37"/>
      <c r="AY18" s="38"/>
      <c r="AZ18" s="33"/>
      <c r="BA18" s="34"/>
      <c r="BB18" s="35"/>
      <c r="BC18" s="36"/>
      <c r="BD18" s="33"/>
      <c r="BE18" s="33"/>
      <c r="BF18" s="34"/>
      <c r="BG18" s="34"/>
      <c r="BH18" s="37"/>
      <c r="BI18" s="38"/>
      <c r="BJ18" s="33"/>
      <c r="BK18" s="34"/>
      <c r="BL18" s="35"/>
      <c r="BM18" s="36"/>
      <c r="BN18" s="33"/>
      <c r="BO18" s="33"/>
      <c r="BP18" s="34"/>
      <c r="BQ18" s="34"/>
      <c r="BR18" s="37"/>
      <c r="BS18" s="38"/>
      <c r="BT18" s="33"/>
      <c r="BU18" s="34"/>
      <c r="BV18" s="34"/>
      <c r="BW18" s="37"/>
      <c r="BX18" s="33"/>
      <c r="BY18" s="33"/>
      <c r="BZ18" s="34"/>
      <c r="CA18" s="34"/>
      <c r="CB18" s="37"/>
      <c r="CC18" s="39"/>
      <c r="CE18" s="41">
        <f>(+U18+Z18+AE18+AJ18+AO18+AT18+AY18+BD18+BI18+BN18+BS18+BX18)/2</f>
        <v>80.5</v>
      </c>
      <c r="CF18" s="41">
        <f>(+V18+AA18+AF18+AK18+AP18+AU18+AZ18+BE18+BJ18+BO18+BT18+BY18)/2</f>
        <v>299.5</v>
      </c>
      <c r="CG18" s="42">
        <f t="shared" si="1"/>
        <v>0.26878130217028379</v>
      </c>
      <c r="CH18" s="42">
        <f t="shared" si="2"/>
        <v>0.26878130217028379</v>
      </c>
      <c r="CI18" s="42">
        <f t="shared" si="3"/>
        <v>0.85</v>
      </c>
      <c r="CJ18" s="42">
        <f t="shared" si="4"/>
        <v>0.31621329667092213</v>
      </c>
      <c r="CK18" s="41"/>
    </row>
    <row r="19" spans="2:89" ht="15" customHeight="1" x14ac:dyDescent="0.25">
      <c r="E19" s="5"/>
      <c r="G19" s="9"/>
      <c r="R19" s="9"/>
      <c r="S19" s="5"/>
      <c r="W19" s="4"/>
      <c r="X19" s="71"/>
      <c r="Y19" s="5"/>
      <c r="AB19" s="4"/>
      <c r="AC19" s="4"/>
      <c r="AG19" s="4"/>
      <c r="AH19" s="4"/>
      <c r="AL19" s="4"/>
      <c r="AM19" s="4"/>
      <c r="AN19" s="5"/>
      <c r="AQ19" s="4"/>
      <c r="AR19" s="4"/>
      <c r="AV19" s="4"/>
      <c r="AW19" s="4"/>
      <c r="BA19" s="4"/>
      <c r="BB19" s="4"/>
      <c r="BF19" s="4"/>
      <c r="BG19" s="4"/>
      <c r="BK19" s="4"/>
      <c r="BL19" s="4"/>
      <c r="BP19" s="4"/>
      <c r="BQ19" s="4"/>
      <c r="BU19" s="4"/>
      <c r="BV19" s="4"/>
      <c r="BZ19" s="4"/>
      <c r="CA19" s="4"/>
    </row>
  </sheetData>
  <sheetProtection formatCells="0" formatColumns="0" formatRows="0" sort="0" autoFilter="0" pivotTables="0"/>
  <dataConsolidate/>
  <mergeCells count="30">
    <mergeCell ref="CH10:CK11"/>
    <mergeCell ref="CE10:CG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 ref="AJ11:AN11"/>
    <mergeCell ref="E11:I11"/>
    <mergeCell ref="J11:Q11"/>
    <mergeCell ref="R11:T11"/>
    <mergeCell ref="U11:Y11"/>
    <mergeCell ref="B2:C5"/>
    <mergeCell ref="Z11:AD11"/>
    <mergeCell ref="AE11:AI11"/>
    <mergeCell ref="B7:C8"/>
    <mergeCell ref="E7:F7"/>
    <mergeCell ref="E8:F8"/>
    <mergeCell ref="G7:G8"/>
    <mergeCell ref="B11:D11"/>
    <mergeCell ref="B10:T10"/>
  </mergeCells>
  <dataValidations xWindow="604" yWindow="314" count="41">
    <dataValidation type="list" allowBlank="1" showInputMessage="1" showErrorMessage="1" sqref="T19 Q19:Q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P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O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R12" xr:uid="{00000000-0002-0000-0000-000010000000}"/>
    <dataValidation allowBlank="1" showInputMessage="1" showErrorMessage="1" prompt="Debe coincidir con la unidad de medida del indicador para poder ser comparables." sqref="S12" xr:uid="{00000000-0002-0000-0000-000011000000}"/>
    <dataValidation allowBlank="1" showInputMessage="1" showErrorMessage="1" prompt="Es el resultado del indicador que se pretende alcanzar durante la vigencia, se debe tener como referencia la unidad de medida formulada para el indicador." sqref="T12" xr:uid="{00000000-0002-0000-0000-000012000000}"/>
    <dataValidation allowBlank="1" showInputMessage="1" showErrorMessage="1" prompt="Corresponde a los resultados obtenidos en el periodo de medición." sqref="U12 AE12 Z12 AJ12 AT12 AO12 AY12 BD12 BI12 BN12 BS12 BX12" xr:uid="{00000000-0002-0000-0000-000013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4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5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6000000}"/>
    <dataValidation type="list" allowBlank="1" showInputMessage="1" showErrorMessage="1" sqref="E7:E8" xr:uid="{00000000-0002-0000-0000-000017000000}">
      <formula1>Meses</formula1>
    </dataValidation>
    <dataValidation type="list" allowBlank="1" showInputMessage="1" showErrorMessage="1" sqref="P19 M20:N1048576" xr:uid="{00000000-0002-0000-0000-000018000000}">
      <formula1>periodicidad</formula1>
    </dataValidation>
    <dataValidation type="list" allowBlank="1" showInputMessage="1" showErrorMessage="1" sqref="C19 D20:D1048576" xr:uid="{00000000-0002-0000-0000-000019000000}">
      <formula1>ProyectoInv</formula1>
    </dataValidation>
    <dataValidation type="list" allowBlank="1" showInputMessage="1" showErrorMessage="1" sqref="D19 E20:E1048576" xr:uid="{00000000-0002-0000-0000-00001A000000}">
      <formula1>ObjEstratégico</formula1>
    </dataValidation>
    <dataValidation allowBlank="1" showInputMessage="1" showErrorMessage="1" prompt="Formúlese según las características y programación del indicador." sqref="CE10 CH10" xr:uid="{00000000-0002-0000-0000-00001B000000}"/>
    <dataValidation type="list" allowBlank="1" showInputMessage="1" showErrorMessage="1" sqref="C20:C1048576" xr:uid="{00000000-0002-0000-0000-00001C000000}">
      <formula1>Subsistema</formula1>
    </dataValidation>
    <dataValidation type="list" allowBlank="1" showInputMessage="1" showErrorMessage="1" sqref="P20:P1048576" xr:uid="{00000000-0002-0000-0000-00001D000000}">
      <formula1>TipoInd</formula1>
    </dataValidation>
    <dataValidation type="list" allowBlank="1" showInputMessage="1" showErrorMessage="1" sqref="B19:B1048576" xr:uid="{00000000-0002-0000-0000-00001E000000}">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e debe sumar, promediar o tomar el último dato cuantitativo." sqref="M12" xr:uid="{00000000-0002-0000-0000-00001F000000}"/>
    <dataValidation allowBlank="1" showInputMessage="1" showErrorMessage="1" prompt="Corresponde al avance ejecutado acumulado (constante; suma o promedio) o al último reporte de ejecución (creciente o decreciente) del indicador, según corresponda y de acuerdo a su periodicidad." sqref="CE12" xr:uid="{00000000-0002-0000-0000-000020000000}"/>
    <dataValidation allowBlank="1" showInputMessage="1" showErrorMessage="1" prompt="Corresponde al avance programado acumulado (constante; suma o promedio) o al último reporte de programación (creciente o decreciente) del indicador, según corresponda y de acuerdo a su periodicidad." sqref="CF12" xr:uid="{00000000-0002-0000-0000-000021000000}"/>
    <dataValidation allowBlank="1" showInputMessage="1" showErrorMessage="1" prompt="Es el producto de dividir el resultado del indicador acumulado (columna BS) entre lo programado del indicador acumulado (columna BT)._x000a_" sqref="CG12" xr:uid="{00000000-0002-0000-0000-000022000000}"/>
    <dataValidation allowBlank="1" showInputMessage="1" showErrorMessage="1" prompt="Corresponde al porcentaje de avance acumulado, es decir, es el mismo valor calculado en la columna anterior (BU)._x000a_" sqref="CH12" xr:uid="{00000000-0002-0000-0000-000023000000}"/>
    <dataValidation allowBlank="1" showInputMessage="1" showErrorMessage="1" prompt="Registrar la meta anual formulada para el indicador, es decir, el valor de la columna S." sqref="CI12" xr:uid="{00000000-0002-0000-0000-000024000000}"/>
    <dataValidation allowBlank="1" showInputMessage="1" showErrorMessage="1" prompt="Es el producto de dividir el resultado del indicador para la vigencia (columna BV) entre la meta anual del indicador para la vigencia (columna BW)." sqref="CJ12" xr:uid="{00000000-0002-0000-0000-000025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6000000}"/>
    <dataValidation allowBlank="1" showInputMessage="1" showErrorMessage="1" prompt="Seleccionar la tendencia que presentará el indicador en la vigencia:_x000a_* Constante: en cada periodo siempre es el mismo valor._x000a_* Creciente: en cada periodo incrementa su valor._x000a_* Decreciente: en cada período disminuye su valor." sqref="Q12" xr:uid="{00000000-0002-0000-0000-000027000000}"/>
    <dataValidation allowBlank="1" showInputMessage="1" showErrorMessage="1" promptTitle="Gràfica del indicador" prompt="De acuerdo a la periodicidad del indicador graficar su avance y tendencia, comparando lo ejecutado, contra lo programado y su meta, asi como, aisgnar el color y rango segun su resultado (&gt;= a 90%  verde, &gt; 70% y &lt; 90% amarillo y &lt;= 70% rojo)." sqref="CK12" xr:uid="{00000000-0002-0000-0000-000028000000}"/>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604" yWindow="314" count="7">
        <x14:dataValidation type="list" allowBlank="1" showInputMessage="1" showErrorMessage="1" xr:uid="{00000000-0002-0000-0000-000029000000}">
          <x14:formula1>
            <xm:f>'Listas desplegables'!$B$2:$B$13</xm:f>
          </x14:formula1>
          <xm:sqref>G7:G8</xm:sqref>
        </x14:dataValidation>
        <x14:dataValidation type="list" allowBlank="1" showInputMessage="1" showErrorMessage="1" xr:uid="{00000000-0002-0000-0000-00002A000000}">
          <x14:formula1>
            <xm:f>'Listas desplegables'!$F$2:$F$4</xm:f>
          </x14:formula1>
          <xm:sqref>J13:J18</xm:sqref>
        </x14:dataValidation>
        <x14:dataValidation type="list" allowBlank="1" showInputMessage="1" showErrorMessage="1" xr:uid="{00000000-0002-0000-0000-00002B000000}">
          <x14:formula1>
            <xm:f>'Listas desplegables'!$G$2:$G$6</xm:f>
          </x14:formula1>
          <xm:sqref>P13:P18</xm:sqref>
        </x14:dataValidation>
        <x14:dataValidation type="list" allowBlank="1" showInputMessage="1" showErrorMessage="1" errorTitle="Error" error="Seleccione un valor de la lista desplegable" xr:uid="{00000000-0002-0000-0000-00002C000000}">
          <x14:formula1>
            <xm:f>'Listas desplegables'!$H$2:$H$5</xm:f>
          </x14:formula1>
          <xm:sqref>Q13:Q18</xm:sqref>
        </x14:dataValidation>
        <x14:dataValidation type="list" allowBlank="1" showInputMessage="1" showErrorMessage="1" xr:uid="{00000000-0002-0000-0000-00002D000000}">
          <x14:formula1>
            <xm:f>'Listas desplegables'!$D$2:$D$20</xm:f>
          </x14:formula1>
          <xm:sqref>C13:C18</xm:sqref>
        </x14:dataValidation>
        <x14:dataValidation type="list" allowBlank="1" showInputMessage="1" showErrorMessage="1" xr:uid="{00000000-0002-0000-0000-00002E000000}">
          <x14:formula1>
            <xm:f>'Listas desplegables'!$E$2:$E$7</xm:f>
          </x14:formula1>
          <xm:sqref>D13:D18</xm:sqref>
        </x14:dataValidation>
        <x14:dataValidation type="list" allowBlank="1" showInputMessage="1" showErrorMessage="1" xr:uid="{00000000-0002-0000-0000-00002F000000}">
          <x14:formula1>
            <xm:f>'Listas desplegables'!$C$2:$C$21</xm:f>
          </x14:formula1>
          <xm:sqref>B13:B18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72"/>
  <sheetViews>
    <sheetView topLeftCell="B1" workbookViewId="0">
      <selection activeCell="M23" sqref="M23"/>
    </sheetView>
  </sheetViews>
  <sheetFormatPr baseColWidth="10" defaultColWidth="11.42578125" defaultRowHeight="15" x14ac:dyDescent="0.25"/>
  <cols>
    <col min="1" max="1" width="1.85546875" customWidth="1"/>
    <col min="4" max="4" width="13.140625" bestFit="1" customWidth="1"/>
    <col min="5" max="5" width="13.7109375" bestFit="1" customWidth="1"/>
  </cols>
  <sheetData>
    <row r="1" spans="2:5" ht="5.25" customHeight="1" x14ac:dyDescent="0.25"/>
    <row r="2" spans="2:5" x14ac:dyDescent="0.25">
      <c r="B2" s="44" t="s">
        <v>118</v>
      </c>
      <c r="C2" s="44" t="s">
        <v>119</v>
      </c>
      <c r="D2" s="44" t="str">
        <f>'INDICADORES GESTION'!E13</f>
        <v>GEC-003</v>
      </c>
      <c r="E2" s="45" t="s">
        <v>120</v>
      </c>
    </row>
    <row r="3" spans="2:5" x14ac:dyDescent="0.25">
      <c r="B3" s="46">
        <f>'INDICADORES GESTION'!T13</f>
        <v>0.8</v>
      </c>
      <c r="C3" s="46">
        <f>'INDICADORES GESTION'!W13</f>
        <v>0.42409638554216866</v>
      </c>
      <c r="D3" s="44" t="s">
        <v>10</v>
      </c>
      <c r="E3" s="47">
        <f>C3/$B$3</f>
        <v>0.53012048192771077</v>
      </c>
    </row>
    <row r="4" spans="2:5" x14ac:dyDescent="0.25">
      <c r="B4" s="46"/>
      <c r="C4" s="46">
        <f>'INDICADORES GESTION'!AB13</f>
        <v>0.83145321831453223</v>
      </c>
      <c r="D4" s="44" t="s">
        <v>11</v>
      </c>
      <c r="E4" s="47">
        <f t="shared" ref="E4:E5" si="0">C4/$B$3</f>
        <v>1.0393165228931651</v>
      </c>
    </row>
    <row r="5" spans="2:5" x14ac:dyDescent="0.25">
      <c r="B5" s="46"/>
      <c r="C5" s="46">
        <f>'INDICADORES GESTION'!AG13</f>
        <v>1.2218769422001243</v>
      </c>
      <c r="D5" s="44" t="s">
        <v>4</v>
      </c>
      <c r="E5" s="47">
        <f t="shared" si="0"/>
        <v>1.5273461777501554</v>
      </c>
    </row>
    <row r="6" spans="2:5" x14ac:dyDescent="0.25">
      <c r="B6" s="46"/>
      <c r="C6" s="46"/>
      <c r="D6" s="44" t="s">
        <v>12</v>
      </c>
      <c r="E6" s="47"/>
    </row>
    <row r="7" spans="2:5" x14ac:dyDescent="0.25">
      <c r="B7" s="46"/>
      <c r="C7" s="46"/>
      <c r="D7" s="44" t="s">
        <v>13</v>
      </c>
      <c r="E7" s="47"/>
    </row>
    <row r="8" spans="2:5" x14ac:dyDescent="0.25">
      <c r="C8" s="46"/>
      <c r="D8" s="44" t="s">
        <v>14</v>
      </c>
      <c r="E8" s="47"/>
    </row>
    <row r="9" spans="2:5" x14ac:dyDescent="0.25">
      <c r="C9" s="46"/>
      <c r="D9" s="44" t="s">
        <v>15</v>
      </c>
      <c r="E9" s="47"/>
    </row>
    <row r="10" spans="2:5" x14ac:dyDescent="0.25">
      <c r="C10" s="46"/>
      <c r="D10" s="44" t="s">
        <v>16</v>
      </c>
      <c r="E10" s="47"/>
    </row>
    <row r="11" spans="2:5" x14ac:dyDescent="0.25">
      <c r="C11" s="46"/>
      <c r="D11" s="44" t="s">
        <v>17</v>
      </c>
      <c r="E11" s="47"/>
    </row>
    <row r="12" spans="2:5" x14ac:dyDescent="0.25">
      <c r="C12" s="46"/>
      <c r="D12" s="44" t="s">
        <v>18</v>
      </c>
      <c r="E12" s="47"/>
    </row>
    <row r="13" spans="2:5" x14ac:dyDescent="0.25">
      <c r="C13" s="46"/>
      <c r="D13" s="44" t="s">
        <v>19</v>
      </c>
      <c r="E13" s="47"/>
    </row>
    <row r="14" spans="2:5" x14ac:dyDescent="0.25">
      <c r="C14" s="46"/>
      <c r="D14" s="44" t="s">
        <v>20</v>
      </c>
      <c r="E14" s="47"/>
    </row>
    <row r="15" spans="2:5" x14ac:dyDescent="0.25">
      <c r="D15" s="80" t="s">
        <v>121</v>
      </c>
      <c r="E15" s="81">
        <f>'INDICADORES GESTION'!CJ13</f>
        <v>0.97146070575003518</v>
      </c>
    </row>
    <row r="16" spans="2:5" x14ac:dyDescent="0.25">
      <c r="D16" s="82"/>
      <c r="E16" s="82"/>
    </row>
    <row r="17" spans="2:5" x14ac:dyDescent="0.25">
      <c r="B17" s="44" t="s">
        <v>118</v>
      </c>
      <c r="C17" s="44" t="s">
        <v>119</v>
      </c>
      <c r="D17" s="44" t="str">
        <f>'INDICADORES GESTION'!E14</f>
        <v>GEC-006</v>
      </c>
      <c r="E17" s="45" t="s">
        <v>120</v>
      </c>
    </row>
    <row r="18" spans="2:5" x14ac:dyDescent="0.25">
      <c r="B18" s="46">
        <f>'INDICADORES GESTION'!T14</f>
        <v>0.9</v>
      </c>
      <c r="C18" s="46">
        <f>'INDICADORES GESTION'!AG14</f>
        <v>0.95238095238095233</v>
      </c>
      <c r="D18" s="44" t="s">
        <v>4</v>
      </c>
      <c r="E18" s="47">
        <f>C18/$B$18</f>
        <v>1.0582010582010581</v>
      </c>
    </row>
    <row r="19" spans="2:5" x14ac:dyDescent="0.25">
      <c r="B19" s="46"/>
      <c r="C19" s="46"/>
      <c r="D19" s="44" t="s">
        <v>14</v>
      </c>
      <c r="E19" s="47"/>
    </row>
    <row r="20" spans="2:5" x14ac:dyDescent="0.25">
      <c r="B20" s="46"/>
      <c r="C20" s="46"/>
      <c r="D20" s="44" t="s">
        <v>17</v>
      </c>
      <c r="E20" s="47"/>
    </row>
    <row r="21" spans="2:5" x14ac:dyDescent="0.25">
      <c r="B21" s="46"/>
      <c r="C21" s="46"/>
      <c r="D21" s="44" t="s">
        <v>20</v>
      </c>
      <c r="E21" s="47"/>
    </row>
    <row r="22" spans="2:5" x14ac:dyDescent="0.25">
      <c r="B22" s="46"/>
      <c r="D22" s="80" t="s">
        <v>121</v>
      </c>
      <c r="E22" s="81">
        <f>'INDICADORES GESTION'!CJ14</f>
        <v>1.0582010582010581</v>
      </c>
    </row>
    <row r="26" spans="2:5" x14ac:dyDescent="0.25">
      <c r="B26" s="44" t="s">
        <v>118</v>
      </c>
      <c r="C26" s="44" t="s">
        <v>119</v>
      </c>
      <c r="D26" s="44" t="str">
        <f>'INDICADORES GESTION'!E15</f>
        <v>GEC-007</v>
      </c>
      <c r="E26" s="45" t="s">
        <v>120</v>
      </c>
    </row>
    <row r="27" spans="2:5" x14ac:dyDescent="0.25">
      <c r="B27" s="46">
        <f>'INDICADORES GESTION'!T15</f>
        <v>0.8</v>
      </c>
      <c r="C27" s="46">
        <f>'INDICADORES GESTION'!AG15</f>
        <v>0.2</v>
      </c>
      <c r="D27" s="44" t="s">
        <v>4</v>
      </c>
      <c r="E27" s="47">
        <f>C27/$B$27</f>
        <v>0.25</v>
      </c>
    </row>
    <row r="28" spans="2:5" x14ac:dyDescent="0.25">
      <c r="B28" s="46"/>
      <c r="C28" s="46"/>
      <c r="D28" s="44" t="s">
        <v>14</v>
      </c>
      <c r="E28" s="47"/>
    </row>
    <row r="29" spans="2:5" x14ac:dyDescent="0.25">
      <c r="B29" s="46"/>
      <c r="C29" s="46"/>
      <c r="D29" s="44" t="s">
        <v>17</v>
      </c>
      <c r="E29" s="47"/>
    </row>
    <row r="30" spans="2:5" x14ac:dyDescent="0.25">
      <c r="B30" s="46"/>
      <c r="C30" s="46"/>
      <c r="D30" s="44" t="s">
        <v>20</v>
      </c>
      <c r="E30" s="47"/>
    </row>
    <row r="31" spans="2:5" x14ac:dyDescent="0.25">
      <c r="B31" s="46"/>
      <c r="D31" s="80" t="s">
        <v>121</v>
      </c>
      <c r="E31" s="81">
        <f>'INDICADORES GESTION'!CJ15</f>
        <v>0.25</v>
      </c>
    </row>
    <row r="35" spans="2:5" x14ac:dyDescent="0.25">
      <c r="B35" s="44" t="s">
        <v>118</v>
      </c>
      <c r="C35" s="44" t="s">
        <v>119</v>
      </c>
      <c r="D35" s="44" t="str">
        <f>'INDICADORES GESTION'!E16</f>
        <v>GEC-004</v>
      </c>
      <c r="E35" s="45" t="s">
        <v>120</v>
      </c>
    </row>
    <row r="36" spans="2:5" x14ac:dyDescent="0.25">
      <c r="B36" s="46">
        <f>'INDICADORES GESTION'!T16</f>
        <v>0.8</v>
      </c>
      <c r="C36" s="46">
        <f>'INDICADORES GESTION'!AG16</f>
        <v>0.35714285714285715</v>
      </c>
      <c r="D36" s="44" t="s">
        <v>4</v>
      </c>
      <c r="E36" s="47">
        <f>C36/$B$36</f>
        <v>0.4464285714285714</v>
      </c>
    </row>
    <row r="37" spans="2:5" x14ac:dyDescent="0.25">
      <c r="B37" s="46"/>
      <c r="C37" s="46"/>
      <c r="D37" s="44" t="s">
        <v>14</v>
      </c>
      <c r="E37" s="47"/>
    </row>
    <row r="38" spans="2:5" x14ac:dyDescent="0.25">
      <c r="B38" s="46"/>
      <c r="C38" s="46"/>
      <c r="D38" s="44" t="s">
        <v>17</v>
      </c>
      <c r="E38" s="47"/>
    </row>
    <row r="39" spans="2:5" x14ac:dyDescent="0.25">
      <c r="B39" s="46"/>
      <c r="C39" s="46"/>
      <c r="D39" s="44" t="s">
        <v>20</v>
      </c>
      <c r="E39" s="47"/>
    </row>
    <row r="40" spans="2:5" x14ac:dyDescent="0.25">
      <c r="B40" s="46"/>
      <c r="D40" s="80" t="s">
        <v>121</v>
      </c>
      <c r="E40" s="81">
        <f>'INDICADORES GESTION'!CJ16</f>
        <v>0.4464285714285714</v>
      </c>
    </row>
    <row r="44" spans="2:5" x14ac:dyDescent="0.25">
      <c r="B44" s="44" t="s">
        <v>118</v>
      </c>
      <c r="C44" s="44" t="s">
        <v>119</v>
      </c>
      <c r="D44" s="44" t="str">
        <f>'INDICADORES GESTION'!E17</f>
        <v>GEC-002</v>
      </c>
      <c r="E44" s="45" t="s">
        <v>120</v>
      </c>
    </row>
    <row r="45" spans="2:5" x14ac:dyDescent="0.25">
      <c r="B45" s="46">
        <f>'INDICADORES GESTION'!T17</f>
        <v>0.95</v>
      </c>
      <c r="C45" s="46">
        <f>'INDICADORES GESTION'!W17</f>
        <v>1</v>
      </c>
      <c r="D45" s="44" t="s">
        <v>10</v>
      </c>
      <c r="E45" s="47">
        <f>C45/$B45</f>
        <v>1.0526315789473684</v>
      </c>
    </row>
    <row r="46" spans="2:5" x14ac:dyDescent="0.25">
      <c r="B46" s="46"/>
      <c r="C46" s="46">
        <f>'INDICADORES GESTION'!AB17</f>
        <v>0.82733812949640284</v>
      </c>
      <c r="D46" s="44" t="s">
        <v>11</v>
      </c>
      <c r="E46" s="47">
        <f>C46/$B45</f>
        <v>0.87088224157516092</v>
      </c>
    </row>
    <row r="47" spans="2:5" x14ac:dyDescent="0.25">
      <c r="B47" s="46"/>
      <c r="C47" s="46">
        <f>'INDICADORES GESTION'!AG17</f>
        <v>0.4</v>
      </c>
      <c r="D47" s="44" t="s">
        <v>4</v>
      </c>
      <c r="E47" s="47">
        <f>C47/$B45</f>
        <v>0.4210526315789474</v>
      </c>
    </row>
    <row r="48" spans="2:5" x14ac:dyDescent="0.25">
      <c r="B48" s="46"/>
      <c r="C48" s="46"/>
      <c r="D48" s="44" t="s">
        <v>12</v>
      </c>
      <c r="E48" s="47"/>
    </row>
    <row r="49" spans="2:5" x14ac:dyDescent="0.25">
      <c r="B49" s="46"/>
      <c r="C49" s="46"/>
      <c r="D49" s="44" t="s">
        <v>13</v>
      </c>
      <c r="E49" s="47"/>
    </row>
    <row r="50" spans="2:5" x14ac:dyDescent="0.25">
      <c r="C50" s="46"/>
      <c r="D50" s="44" t="s">
        <v>14</v>
      </c>
      <c r="E50" s="47"/>
    </row>
    <row r="51" spans="2:5" x14ac:dyDescent="0.25">
      <c r="C51" s="46"/>
      <c r="D51" s="44" t="s">
        <v>15</v>
      </c>
      <c r="E51" s="47"/>
    </row>
    <row r="52" spans="2:5" x14ac:dyDescent="0.25">
      <c r="C52" s="46"/>
      <c r="D52" s="44" t="s">
        <v>16</v>
      </c>
      <c r="E52" s="47"/>
    </row>
    <row r="53" spans="2:5" x14ac:dyDescent="0.25">
      <c r="C53" s="46"/>
      <c r="D53" s="44" t="s">
        <v>17</v>
      </c>
      <c r="E53" s="47"/>
    </row>
    <row r="54" spans="2:5" x14ac:dyDescent="0.25">
      <c r="C54" s="46"/>
      <c r="D54" s="44" t="s">
        <v>18</v>
      </c>
      <c r="E54" s="47"/>
    </row>
    <row r="55" spans="2:5" x14ac:dyDescent="0.25">
      <c r="C55" s="46"/>
      <c r="D55" s="44" t="s">
        <v>19</v>
      </c>
      <c r="E55" s="47"/>
    </row>
    <row r="56" spans="2:5" x14ac:dyDescent="0.25">
      <c r="C56" s="46"/>
      <c r="D56" s="44" t="s">
        <v>20</v>
      </c>
      <c r="E56" s="47"/>
    </row>
    <row r="57" spans="2:5" x14ac:dyDescent="0.25">
      <c r="D57" s="80" t="s">
        <v>121</v>
      </c>
      <c r="E57" s="81">
        <f>'INDICADORES GESTION'!CJ17</f>
        <v>0.85184058411925778</v>
      </c>
    </row>
    <row r="59" spans="2:5" x14ac:dyDescent="0.25">
      <c r="B59" s="44" t="s">
        <v>118</v>
      </c>
      <c r="C59" s="44" t="s">
        <v>119</v>
      </c>
      <c r="D59" s="44" t="str">
        <f>'INDICADORES GESTION'!E18</f>
        <v>GEC-001</v>
      </c>
      <c r="E59" s="45" t="s">
        <v>120</v>
      </c>
    </row>
    <row r="60" spans="2:5" x14ac:dyDescent="0.25">
      <c r="B60" s="46">
        <f>'INDICADORES GESTION'!T18</f>
        <v>0.85</v>
      </c>
      <c r="C60" s="46">
        <f>'INDICADORES GESTION'!W18</f>
        <v>0.26039387308533918</v>
      </c>
      <c r="D60" s="44" t="s">
        <v>10</v>
      </c>
      <c r="E60" s="47">
        <f>C60/$B$60</f>
        <v>0.30634573304157553</v>
      </c>
    </row>
    <row r="61" spans="2:5" x14ac:dyDescent="0.25">
      <c r="B61" s="46"/>
      <c r="C61" s="46">
        <f>'INDICADORES GESTION'!AB18</f>
        <v>0.53061224489795922</v>
      </c>
      <c r="D61" s="44" t="s">
        <v>11</v>
      </c>
      <c r="E61" s="47">
        <f>C61/$B$60</f>
        <v>0.62424969987995205</v>
      </c>
    </row>
    <row r="62" spans="2:5" x14ac:dyDescent="0.25">
      <c r="B62" s="46"/>
      <c r="C62" s="46">
        <f>'INDICADORES GESTION'!AG18</f>
        <v>0.17204301075268819</v>
      </c>
      <c r="D62" s="44" t="s">
        <v>4</v>
      </c>
      <c r="E62" s="47">
        <f>C62/$B$60</f>
        <v>0.2024035420619861</v>
      </c>
    </row>
    <row r="63" spans="2:5" x14ac:dyDescent="0.25">
      <c r="B63" s="46"/>
      <c r="C63" s="46"/>
      <c r="D63" s="44" t="s">
        <v>12</v>
      </c>
      <c r="E63" s="47"/>
    </row>
    <row r="64" spans="2:5" x14ac:dyDescent="0.25">
      <c r="B64" s="46"/>
      <c r="C64" s="46"/>
      <c r="D64" s="44" t="s">
        <v>13</v>
      </c>
      <c r="E64" s="47"/>
    </row>
    <row r="65" spans="3:5" x14ac:dyDescent="0.25">
      <c r="C65" s="46"/>
      <c r="D65" s="44" t="s">
        <v>14</v>
      </c>
      <c r="E65" s="47"/>
    </row>
    <row r="66" spans="3:5" x14ac:dyDescent="0.25">
      <c r="C66" s="46"/>
      <c r="D66" s="44" t="s">
        <v>15</v>
      </c>
      <c r="E66" s="47"/>
    </row>
    <row r="67" spans="3:5" x14ac:dyDescent="0.25">
      <c r="C67" s="46"/>
      <c r="D67" s="44" t="s">
        <v>16</v>
      </c>
      <c r="E67" s="47"/>
    </row>
    <row r="68" spans="3:5" x14ac:dyDescent="0.25">
      <c r="C68" s="46"/>
      <c r="D68" s="44" t="s">
        <v>17</v>
      </c>
      <c r="E68" s="47"/>
    </row>
    <row r="69" spans="3:5" x14ac:dyDescent="0.25">
      <c r="C69" s="46"/>
      <c r="D69" s="44" t="s">
        <v>18</v>
      </c>
      <c r="E69" s="47"/>
    </row>
    <row r="70" spans="3:5" x14ac:dyDescent="0.25">
      <c r="C70" s="46"/>
      <c r="D70" s="44" t="s">
        <v>19</v>
      </c>
      <c r="E70" s="47"/>
    </row>
    <row r="71" spans="3:5" x14ac:dyDescent="0.25">
      <c r="C71" s="46"/>
      <c r="D71" s="44" t="s">
        <v>20</v>
      </c>
      <c r="E71" s="47"/>
    </row>
    <row r="72" spans="3:5" x14ac:dyDescent="0.25">
      <c r="D72" s="80" t="s">
        <v>121</v>
      </c>
      <c r="E72" s="81">
        <f>'INDICADORES GESTION'!CJ18</f>
        <v>0.31621329667092213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H76"/>
  <sheetViews>
    <sheetView zoomScale="80" zoomScaleNormal="80" workbookViewId="0">
      <selection activeCell="E3" sqref="E3"/>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50</v>
      </c>
      <c r="B1" s="19" t="s">
        <v>44</v>
      </c>
      <c r="C1" s="17" t="s">
        <v>52</v>
      </c>
      <c r="D1" s="20" t="s">
        <v>45</v>
      </c>
      <c r="E1" s="17" t="s">
        <v>66</v>
      </c>
      <c r="F1" s="20" t="s">
        <v>29</v>
      </c>
      <c r="G1" s="18" t="s">
        <v>30</v>
      </c>
      <c r="H1" s="20" t="s">
        <v>36</v>
      </c>
    </row>
    <row r="2" spans="1:8" s="13" customFormat="1" ht="85.5" x14ac:dyDescent="0.25">
      <c r="A2" s="12" t="s">
        <v>10</v>
      </c>
      <c r="B2" s="12">
        <v>2019</v>
      </c>
      <c r="C2" s="13" t="s">
        <v>53</v>
      </c>
      <c r="D2" s="21" t="s">
        <v>71</v>
      </c>
      <c r="E2" s="21" t="s">
        <v>104</v>
      </c>
      <c r="F2" s="13" t="s">
        <v>42</v>
      </c>
      <c r="G2" s="21" t="s">
        <v>46</v>
      </c>
      <c r="H2" s="21" t="s">
        <v>69</v>
      </c>
    </row>
    <row r="3" spans="1:8" s="13" customFormat="1" ht="62.25" customHeight="1" x14ac:dyDescent="0.25">
      <c r="A3" s="12" t="s">
        <v>11</v>
      </c>
      <c r="B3" s="12">
        <v>2020</v>
      </c>
      <c r="C3" s="13" t="s">
        <v>54</v>
      </c>
      <c r="D3" s="21" t="s">
        <v>72</v>
      </c>
      <c r="E3" s="21" t="s">
        <v>101</v>
      </c>
      <c r="F3" s="13" t="s">
        <v>38</v>
      </c>
      <c r="G3" s="13" t="s">
        <v>67</v>
      </c>
      <c r="H3" s="21" t="s">
        <v>41</v>
      </c>
    </row>
    <row r="4" spans="1:8" s="13" customFormat="1" ht="51" customHeight="1" x14ac:dyDescent="0.25">
      <c r="A4" s="12" t="s">
        <v>4</v>
      </c>
      <c r="B4" s="12">
        <v>2021</v>
      </c>
      <c r="C4" s="13" t="s">
        <v>55</v>
      </c>
      <c r="D4" s="21" t="s">
        <v>73</v>
      </c>
      <c r="E4" s="21" t="s">
        <v>102</v>
      </c>
      <c r="F4" s="13" t="s">
        <v>40</v>
      </c>
      <c r="G4" s="21" t="s">
        <v>39</v>
      </c>
      <c r="H4" s="21" t="s">
        <v>70</v>
      </c>
    </row>
    <row r="5" spans="1:8" s="13" customFormat="1" ht="73.5" customHeight="1" x14ac:dyDescent="0.25">
      <c r="A5" s="12" t="s">
        <v>12</v>
      </c>
      <c r="B5" s="12">
        <v>2022</v>
      </c>
      <c r="C5" s="32" t="s">
        <v>56</v>
      </c>
      <c r="D5" s="21" t="s">
        <v>74</v>
      </c>
      <c r="E5" s="21" t="s">
        <v>103</v>
      </c>
      <c r="G5" s="21" t="s">
        <v>43</v>
      </c>
      <c r="H5" s="21"/>
    </row>
    <row r="6" spans="1:8" s="13" customFormat="1" ht="57" x14ac:dyDescent="0.25">
      <c r="A6" s="12" t="s">
        <v>13</v>
      </c>
      <c r="B6" s="12">
        <v>2023</v>
      </c>
      <c r="C6" s="32" t="s">
        <v>108</v>
      </c>
      <c r="D6" s="21" t="s">
        <v>75</v>
      </c>
      <c r="E6" s="21" t="s">
        <v>105</v>
      </c>
      <c r="G6" s="21" t="s">
        <v>47</v>
      </c>
      <c r="H6" s="14"/>
    </row>
    <row r="7" spans="1:8" s="13" customFormat="1" ht="57" x14ac:dyDescent="0.25">
      <c r="A7" s="12" t="s">
        <v>14</v>
      </c>
      <c r="B7" s="12">
        <v>2024</v>
      </c>
      <c r="C7" s="32" t="s">
        <v>89</v>
      </c>
      <c r="D7" s="21" t="s">
        <v>76</v>
      </c>
      <c r="E7" s="21" t="s">
        <v>106</v>
      </c>
      <c r="G7" s="14"/>
    </row>
    <row r="8" spans="1:8" s="13" customFormat="1" ht="28.5" x14ac:dyDescent="0.25">
      <c r="A8" s="12" t="s">
        <v>15</v>
      </c>
      <c r="B8" s="12">
        <v>2025</v>
      </c>
      <c r="C8" s="32" t="s">
        <v>57</v>
      </c>
      <c r="D8" s="21" t="s">
        <v>77</v>
      </c>
      <c r="G8" s="14"/>
    </row>
    <row r="9" spans="1:8" s="13" customFormat="1" ht="28.5" x14ac:dyDescent="0.25">
      <c r="A9" s="12" t="s">
        <v>16</v>
      </c>
      <c r="B9" s="12">
        <v>2026</v>
      </c>
      <c r="C9" s="32" t="s">
        <v>58</v>
      </c>
      <c r="D9" s="21" t="s">
        <v>78</v>
      </c>
      <c r="G9" s="14"/>
    </row>
    <row r="10" spans="1:8" s="13" customFormat="1" ht="15" x14ac:dyDescent="0.25">
      <c r="A10" s="12" t="s">
        <v>17</v>
      </c>
      <c r="B10" s="12">
        <v>2027</v>
      </c>
      <c r="C10" s="32" t="s">
        <v>59</v>
      </c>
      <c r="D10" s="21" t="s">
        <v>79</v>
      </c>
      <c r="G10" s="14"/>
    </row>
    <row r="11" spans="1:8" s="13" customFormat="1" ht="28.5" x14ac:dyDescent="0.25">
      <c r="A11" s="12" t="s">
        <v>18</v>
      </c>
      <c r="B11" s="12">
        <v>2028</v>
      </c>
      <c r="C11" s="32" t="s">
        <v>60</v>
      </c>
      <c r="D11" s="21" t="s">
        <v>80</v>
      </c>
    </row>
    <row r="12" spans="1:8" s="13" customFormat="1" ht="28.5" x14ac:dyDescent="0.25">
      <c r="A12" s="12" t="s">
        <v>19</v>
      </c>
      <c r="B12" s="12">
        <v>2029</v>
      </c>
      <c r="C12" s="32" t="s">
        <v>49</v>
      </c>
      <c r="D12" s="21" t="s">
        <v>81</v>
      </c>
    </row>
    <row r="13" spans="1:8" s="13" customFormat="1" ht="42.75" x14ac:dyDescent="0.25">
      <c r="A13" s="12" t="s">
        <v>20</v>
      </c>
      <c r="B13" s="12">
        <v>2030</v>
      </c>
      <c r="C13" s="13" t="s">
        <v>90</v>
      </c>
      <c r="D13" s="21" t="s">
        <v>82</v>
      </c>
      <c r="E13" s="21"/>
    </row>
    <row r="14" spans="1:8" s="13" customFormat="1" ht="28.5" x14ac:dyDescent="0.25">
      <c r="A14" s="12"/>
      <c r="B14" s="12">
        <v>2031</v>
      </c>
      <c r="C14" s="13" t="s">
        <v>61</v>
      </c>
      <c r="D14" s="21" t="s">
        <v>83</v>
      </c>
    </row>
    <row r="15" spans="1:8" s="13" customFormat="1" x14ac:dyDescent="0.25">
      <c r="A15" s="12"/>
      <c r="B15" s="12">
        <v>2032</v>
      </c>
      <c r="C15" s="13" t="s">
        <v>48</v>
      </c>
      <c r="D15" s="21" t="s">
        <v>84</v>
      </c>
    </row>
    <row r="16" spans="1:8" s="13" customFormat="1" ht="42.75" x14ac:dyDescent="0.25">
      <c r="A16" s="12"/>
      <c r="B16" s="12">
        <v>2033</v>
      </c>
      <c r="C16" s="13" t="s">
        <v>62</v>
      </c>
      <c r="D16" s="21" t="s">
        <v>85</v>
      </c>
    </row>
    <row r="17" spans="1:4" s="13" customFormat="1" ht="28.5" x14ac:dyDescent="0.25">
      <c r="A17" s="12"/>
      <c r="B17" s="12">
        <v>2034</v>
      </c>
      <c r="C17" s="13" t="s">
        <v>63</v>
      </c>
      <c r="D17" s="21" t="s">
        <v>86</v>
      </c>
    </row>
    <row r="18" spans="1:4" s="13" customFormat="1" ht="28.5" x14ac:dyDescent="0.25">
      <c r="A18" s="12"/>
      <c r="B18" s="12">
        <v>2035</v>
      </c>
      <c r="C18" s="13" t="s">
        <v>64</v>
      </c>
      <c r="D18" s="21" t="s">
        <v>87</v>
      </c>
    </row>
    <row r="19" spans="1:4" s="13" customFormat="1" ht="42.75" x14ac:dyDescent="0.25">
      <c r="A19" s="12"/>
      <c r="C19" s="13" t="s">
        <v>91</v>
      </c>
      <c r="D19" s="21" t="s">
        <v>88</v>
      </c>
    </row>
    <row r="20" spans="1:4" s="13" customFormat="1" ht="18" customHeight="1" x14ac:dyDescent="0.25">
      <c r="C20" s="32" t="s">
        <v>107</v>
      </c>
      <c r="D20" s="13" t="s">
        <v>0</v>
      </c>
    </row>
    <row r="21" spans="1:4" s="13" customFormat="1" ht="18" customHeight="1" x14ac:dyDescent="0.25">
      <c r="C21" s="13" t="s">
        <v>65</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INDICADORES GESTION</vt:lpstr>
      <vt:lpstr>Gráficas</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David Moncayo</cp:lastModifiedBy>
  <cp:revision/>
  <dcterms:created xsi:type="dcterms:W3CDTF">2018-02-23T18:02:25Z</dcterms:created>
  <dcterms:modified xsi:type="dcterms:W3CDTF">2023-05-10T15:23:45Z</dcterms:modified>
</cp:coreProperties>
</file>