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C:\Users\David Moncayo\Downloads\"/>
    </mc:Choice>
  </mc:AlternateContent>
  <xr:revisionPtr revIDLastSave="0" documentId="13_ncr:1_{24D87497-94F4-4215-8E53-783FB5BDC535}" xr6:coauthVersionLast="36" xr6:coauthVersionMax="47" xr10:uidLastSave="{00000000-0000-0000-0000-000000000000}"/>
  <bookViews>
    <workbookView xWindow="0" yWindow="0" windowWidth="20490" windowHeight="6345" tabRatio="625" xr2:uid="{00000000-000D-0000-FFFF-FFFF00000000}"/>
  </bookViews>
  <sheets>
    <sheet name="Eval_controles" sheetId="20" r:id="rId1"/>
    <sheet name="Criterios" sheetId="23" state="hidden" r:id="rId2"/>
  </sheets>
  <definedNames>
    <definedName name="_xlnm._FilterDatabase" localSheetId="0" hidden="1">Eval_controles!#REF!</definedName>
    <definedName name="_xlnm.Print_Area" localSheetId="0">Eval_controles!$A$34:$T$61</definedName>
    <definedName name="_xlnm.Print_Titles" localSheetId="0">Eval_controles!$2:$5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8" i="20" l="1"/>
  <c r="H88" i="20"/>
  <c r="N88" i="20" s="1"/>
  <c r="O88" i="20" s="1"/>
  <c r="J87" i="20"/>
  <c r="H87" i="20"/>
  <c r="N87" i="20" s="1"/>
  <c r="O87" i="20" s="1"/>
  <c r="J86" i="20"/>
  <c r="H86" i="20"/>
  <c r="N86" i="20" s="1"/>
  <c r="J85" i="20"/>
  <c r="H85" i="20"/>
  <c r="N85" i="20" s="1"/>
  <c r="D85" i="20"/>
  <c r="J84" i="20"/>
  <c r="H84" i="20"/>
  <c r="N84" i="20" s="1"/>
  <c r="O84" i="20" s="1"/>
  <c r="J83" i="20"/>
  <c r="H83" i="20"/>
  <c r="J82" i="20"/>
  <c r="H82" i="20"/>
  <c r="N82" i="20" s="1"/>
  <c r="J81" i="20"/>
  <c r="H81" i="20"/>
  <c r="D81" i="20"/>
  <c r="N80" i="20"/>
  <c r="N76" i="20"/>
  <c r="N72" i="20"/>
  <c r="J80" i="20"/>
  <c r="H80" i="20"/>
  <c r="J79" i="20"/>
  <c r="H79" i="20"/>
  <c r="N79" i="20" s="1"/>
  <c r="J78" i="20"/>
  <c r="H78" i="20"/>
  <c r="N78" i="20" s="1"/>
  <c r="J77" i="20"/>
  <c r="H77" i="20"/>
  <c r="N77" i="20" s="1"/>
  <c r="J76" i="20"/>
  <c r="H76" i="20"/>
  <c r="J75" i="20"/>
  <c r="H75" i="20"/>
  <c r="N75" i="20" s="1"/>
  <c r="J74" i="20"/>
  <c r="H74" i="20"/>
  <c r="N74" i="20" s="1"/>
  <c r="J73" i="20"/>
  <c r="H73" i="20"/>
  <c r="N73" i="20" s="1"/>
  <c r="J72" i="20"/>
  <c r="H72" i="20"/>
  <c r="J71" i="20"/>
  <c r="H71" i="20"/>
  <c r="N71" i="20" s="1"/>
  <c r="P87" i="20" l="1"/>
  <c r="N81" i="20"/>
  <c r="N83" i="20"/>
  <c r="O85" i="20"/>
  <c r="O86" i="20" s="1"/>
  <c r="P85" i="20" s="1"/>
  <c r="Q85" i="20" s="1"/>
  <c r="R85" i="20" s="1"/>
  <c r="O81" i="20"/>
  <c r="O82" i="20" s="1"/>
  <c r="P81" i="20" s="1"/>
  <c r="D56" i="20"/>
  <c r="O83" i="20" l="1"/>
  <c r="P83" i="20" s="1"/>
  <c r="Q81" i="20" s="1"/>
  <c r="R81" i="20" s="1"/>
  <c r="J59" i="20"/>
  <c r="H59" i="20"/>
  <c r="N59" i="20" s="1"/>
  <c r="O59" i="20" s="1"/>
  <c r="J58" i="20"/>
  <c r="H58" i="20"/>
  <c r="J57" i="20"/>
  <c r="H57" i="20"/>
  <c r="N57" i="20" s="1"/>
  <c r="J56" i="20"/>
  <c r="N56" i="20" s="1"/>
  <c r="O56" i="20" s="1"/>
  <c r="O57" i="20" s="1"/>
  <c r="P56" i="20" s="1"/>
  <c r="H56" i="20"/>
  <c r="J55" i="20"/>
  <c r="H55" i="20"/>
  <c r="N55" i="20" s="1"/>
  <c r="O55" i="20" s="1"/>
  <c r="J54" i="20"/>
  <c r="H54" i="20"/>
  <c r="J53" i="20"/>
  <c r="H53" i="20"/>
  <c r="J52" i="20"/>
  <c r="H52" i="20"/>
  <c r="D52" i="20"/>
  <c r="J51" i="20"/>
  <c r="H51" i="20"/>
  <c r="J50" i="20"/>
  <c r="H50" i="20"/>
  <c r="J49" i="20"/>
  <c r="H49" i="20"/>
  <c r="N49" i="20" s="1"/>
  <c r="J48" i="20"/>
  <c r="H48" i="20"/>
  <c r="J47" i="20"/>
  <c r="H47" i="20"/>
  <c r="J46" i="20"/>
  <c r="H46" i="20"/>
  <c r="J45" i="20"/>
  <c r="H45" i="20"/>
  <c r="N45" i="20" s="1"/>
  <c r="J44" i="20"/>
  <c r="H44" i="20"/>
  <c r="J43" i="20"/>
  <c r="H43" i="20"/>
  <c r="N43" i="20" s="1"/>
  <c r="J42" i="20"/>
  <c r="H42" i="20"/>
  <c r="D42" i="20"/>
  <c r="N50" i="20" l="1"/>
  <c r="N58" i="20"/>
  <c r="O58" i="20" s="1"/>
  <c r="P58" i="20" s="1"/>
  <c r="Q56" i="20" s="1"/>
  <c r="N44" i="20"/>
  <c r="N48" i="20"/>
  <c r="N52" i="20"/>
  <c r="O52" i="20" s="1"/>
  <c r="N53" i="20"/>
  <c r="N47" i="20"/>
  <c r="N42" i="20"/>
  <c r="O42" i="20" s="1"/>
  <c r="O43" i="20" s="1"/>
  <c r="P42" i="20" s="1"/>
  <c r="Q42" i="20" s="1"/>
  <c r="R42" i="20" s="1"/>
  <c r="N46" i="20"/>
  <c r="N51" i="20"/>
  <c r="N54" i="20"/>
  <c r="O53" i="20" l="1"/>
  <c r="P52" i="20" s="1"/>
  <c r="O44" i="20"/>
  <c r="O45" i="20" s="1"/>
  <c r="J23" i="20"/>
  <c r="H23" i="20"/>
  <c r="J22" i="20"/>
  <c r="H22" i="20"/>
  <c r="J21" i="20"/>
  <c r="H21" i="20"/>
  <c r="J20" i="20"/>
  <c r="H20" i="20"/>
  <c r="J19" i="20"/>
  <c r="H19" i="20"/>
  <c r="J18" i="20"/>
  <c r="H18" i="20"/>
  <c r="O54" i="20" l="1"/>
  <c r="P54" i="20" s="1"/>
  <c r="Q52" i="20" s="1"/>
  <c r="R52" i="20" s="1"/>
  <c r="N21" i="20"/>
  <c r="N18" i="20"/>
  <c r="P44" i="20"/>
  <c r="O46" i="20"/>
  <c r="O47" i="20" s="1"/>
  <c r="N19" i="20"/>
  <c r="N23" i="20"/>
  <c r="N22" i="20"/>
  <c r="N20" i="20"/>
  <c r="J31" i="20"/>
  <c r="H31" i="20"/>
  <c r="J30" i="20"/>
  <c r="H30" i="20"/>
  <c r="J29" i="20"/>
  <c r="H29" i="20"/>
  <c r="J28" i="20"/>
  <c r="H28" i="20"/>
  <c r="D28" i="20"/>
  <c r="J27" i="20"/>
  <c r="H27" i="20"/>
  <c r="J26" i="20"/>
  <c r="H26" i="20"/>
  <c r="J25" i="20"/>
  <c r="H25" i="20"/>
  <c r="J24" i="20"/>
  <c r="H24" i="20"/>
  <c r="D24" i="20"/>
  <c r="D71" i="20"/>
  <c r="O71" i="20" s="1"/>
  <c r="O72" i="20" s="1"/>
  <c r="J17" i="20"/>
  <c r="H17" i="20"/>
  <c r="J16" i="20"/>
  <c r="H16" i="20"/>
  <c r="J15" i="20"/>
  <c r="J14" i="20"/>
  <c r="H15" i="20"/>
  <c r="H14" i="20"/>
  <c r="P71" i="20" l="1"/>
  <c r="Q71" i="20" s="1"/>
  <c r="O73" i="20"/>
  <c r="O74" i="20" s="1"/>
  <c r="P46" i="20"/>
  <c r="O48" i="20"/>
  <c r="O49" i="20" s="1"/>
  <c r="N29" i="20"/>
  <c r="N28" i="20"/>
  <c r="O28" i="20" s="1"/>
  <c r="N31" i="20"/>
  <c r="O31" i="20" s="1"/>
  <c r="N30" i="20"/>
  <c r="N27" i="20"/>
  <c r="O27" i="20" s="1"/>
  <c r="N25" i="20"/>
  <c r="N26" i="20"/>
  <c r="N24" i="20"/>
  <c r="O24" i="20" s="1"/>
  <c r="R56" i="20"/>
  <c r="N17" i="20"/>
  <c r="N16" i="20"/>
  <c r="P73" i="20" l="1"/>
  <c r="O75" i="20"/>
  <c r="O76" i="20" s="1"/>
  <c r="P48" i="20"/>
  <c r="O50" i="20"/>
  <c r="O51" i="20" s="1"/>
  <c r="P50" i="20" s="1"/>
  <c r="O29" i="20"/>
  <c r="P28" i="20" s="1"/>
  <c r="O25" i="20"/>
  <c r="P24" i="20" s="1"/>
  <c r="P75" i="20" l="1"/>
  <c r="O77" i="20"/>
  <c r="O78" i="20" s="1"/>
  <c r="O26" i="20"/>
  <c r="P26" i="20" s="1"/>
  <c r="Q24" i="20" s="1"/>
  <c r="R24" i="20" s="1"/>
  <c r="O30" i="20"/>
  <c r="P30" i="20" s="1"/>
  <c r="Q28" i="20" s="1"/>
  <c r="R28" i="20" s="1"/>
  <c r="D14" i="20"/>
  <c r="O79" i="20" l="1"/>
  <c r="O80" i="20" s="1"/>
  <c r="P79" i="20" s="1"/>
  <c r="P77" i="20"/>
  <c r="N15" i="20"/>
  <c r="N14" i="20"/>
  <c r="O14" i="20" s="1"/>
  <c r="O15" i="20" l="1"/>
  <c r="P14" i="20" l="1"/>
  <c r="Q14" i="20" s="1"/>
  <c r="O16" i="20"/>
  <c r="O17" i="20" l="1"/>
  <c r="O18" i="20" s="1"/>
  <c r="R14" i="20"/>
  <c r="O19" i="20" l="1"/>
  <c r="O20" i="20" s="1"/>
  <c r="P16" i="20"/>
  <c r="O21" i="20" l="1"/>
  <c r="O22" i="20" s="1"/>
  <c r="O23" i="20" s="1"/>
  <c r="P22" i="20" s="1"/>
  <c r="P18" i="20"/>
  <c r="P20" i="20" l="1"/>
</calcChain>
</file>

<file path=xl/sharedStrings.xml><?xml version="1.0" encoding="utf-8"?>
<sst xmlns="http://schemas.openxmlformats.org/spreadsheetml/2006/main" count="428" uniqueCount="95">
  <si>
    <t>Código:</t>
  </si>
  <si>
    <t>Fecha:</t>
  </si>
  <si>
    <t>RIESGO</t>
  </si>
  <si>
    <t>CONTROL</t>
  </si>
  <si>
    <t>Versión:</t>
  </si>
  <si>
    <t>Página:</t>
  </si>
  <si>
    <t>Fecha de elaboración:</t>
  </si>
  <si>
    <t>Nombres y apellidos del gestor de proceso</t>
  </si>
  <si>
    <t>CRITERIOS DE EVALUACIÓN DEL DISEÑO DEL CONTROL</t>
  </si>
  <si>
    <t>CAUSA</t>
  </si>
  <si>
    <t>Rango de califiación de la ejecución</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</si>
  <si>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</si>
  <si>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OBSERVACIONES A LA EJECUCIÓN DEL CONTROL</t>
  </si>
  <si>
    <t>OBSERVACIONES AL DISEÑO DEL CONTROL</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</si>
  <si>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</si>
  <si>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PROCESO SISTEMA DE GESTIÓN
FORMATO EVALUACIÓN DE ACTIVIDADES DE CONTROL</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</si>
  <si>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de los controles establecidos para la mitigación de los riesgos.</t>
    </r>
  </si>
  <si>
    <t>FOR-SG-014</t>
  </si>
  <si>
    <t>Memo I2021039704 – 24/12/2021</t>
  </si>
  <si>
    <t>Atributos de eficiencia</t>
  </si>
  <si>
    <t>Preventivo</t>
  </si>
  <si>
    <t>Detectivo</t>
  </si>
  <si>
    <t>Correctivo</t>
  </si>
  <si>
    <t>Automático</t>
  </si>
  <si>
    <t>Manual</t>
  </si>
  <si>
    <t>Tipo</t>
  </si>
  <si>
    <t>Implementación</t>
  </si>
  <si>
    <t>Atributos informativos</t>
  </si>
  <si>
    <t>Documentación</t>
  </si>
  <si>
    <t>Frecuencia</t>
  </si>
  <si>
    <t>Documentado</t>
  </si>
  <si>
    <t>Sin documentar</t>
  </si>
  <si>
    <t>Continua</t>
  </si>
  <si>
    <t>Aleatoria</t>
  </si>
  <si>
    <t>Evidencia</t>
  </si>
  <si>
    <t>Con registro</t>
  </si>
  <si>
    <t>Sin registro</t>
  </si>
  <si>
    <t>1. Atributos de eficiencia</t>
  </si>
  <si>
    <t>Tipo de control</t>
  </si>
  <si>
    <t>Implementación del control</t>
  </si>
  <si>
    <t>2. Atributos informativos</t>
  </si>
  <si>
    <t>Peso</t>
  </si>
  <si>
    <t>Total valoración del control</t>
  </si>
  <si>
    <t xml:space="preserve">2. </t>
  </si>
  <si>
    <t>Proceso:</t>
  </si>
  <si>
    <t>Efectividad del conjunto de controles</t>
  </si>
  <si>
    <t>Nivel</t>
  </si>
  <si>
    <t>PROBABILIDAD INHERENTE</t>
  </si>
  <si>
    <t>Descriptor</t>
  </si>
  <si>
    <t>Probabilidad Inherente</t>
  </si>
  <si>
    <t>Muy baja</t>
  </si>
  <si>
    <t>Baja</t>
  </si>
  <si>
    <t>Media</t>
  </si>
  <si>
    <t>Alta</t>
  </si>
  <si>
    <t>Muy alta</t>
  </si>
  <si>
    <t>Efectividad del control</t>
  </si>
  <si>
    <t>No aplica</t>
  </si>
  <si>
    <t>Nivel de probabilidad residual</t>
  </si>
  <si>
    <t>APLICACIÓN DE CONTROLES PARA ESTABLECER RIESGO RESIDUAL</t>
  </si>
  <si>
    <t>PROBABILIDAD RESIDUAL</t>
  </si>
  <si>
    <t>1.</t>
  </si>
  <si>
    <t>2.</t>
  </si>
  <si>
    <t>Nombres y apellidos del responsable de la revisión:</t>
  </si>
  <si>
    <t>Nombres y apellidos responsable de la evaluación:</t>
  </si>
  <si>
    <t>1 de 1</t>
  </si>
  <si>
    <t>1. Deficiencia en el cargue de la información en SECOP II derivada de la ejecución del proceso contractual, durante el ejercicio de la supervisión y/o interventoría.</t>
  </si>
  <si>
    <t xml:space="preserve">2. Insuficiente seguimiento al cargue en el aplicativo SECOP II de los soportes de ejecución contractual. </t>
  </si>
  <si>
    <t>1. El Subdirector de Contratación o el (los) profesional (es) designado por el (la)  Subdirector (a) de Contratación socializa cuatrimestralmente a los diferentes supervisores o apoyos a la supervisiones, directrices y lineamientos oficiales y vigentes referente a la contratación institucional, con el fin de ejercer una buena práctica de supervisión frente a los contratos y convenios suscritos por la entidad.
En caso de no poder hacer la socialización en el día definido se reprograma y realiza a la mayor brevedad posible.
Como evidencia se cuenta con registro de las socializaciones realizadas (presentaciones o actas o registro de asistencias o grabación, entre otras).</t>
  </si>
  <si>
    <t>Posibilidad de no adquirir los bienes y afectación de los servicios requeridos por la entidad por externalidades, errores y la falta de controles en los trámites contractuales necesarios para la prestación de los servicios sociales.</t>
  </si>
  <si>
    <t xml:space="preserve">Gestión Contractual </t>
  </si>
  <si>
    <t>Paula Lizzette Ruiz Camacho</t>
  </si>
  <si>
    <t>2. Contratación insuficiente de bienes y servicios por fallas en la planeación y por la falta de articulación entre las dependencias donde se estructuran y se ejecutan los procesos de contratación.</t>
  </si>
  <si>
    <t>4. Carencia de controles para la planeación y seguimiento contractual.</t>
  </si>
  <si>
    <t>5.  Inadecuadas políticas de operación.</t>
  </si>
  <si>
    <t>1. El (los) profesional (es) designado por el (la)  Subdirector (a) de Contratación, cada vez que se actualiza algún procedimiento, lo socializa con los enlaces de contratación mediante comunicación oficial o jornadas de socialización con el propósito de divulgar los cambios realizados. Si no se realiza la socialización oportuna, se realizará una socialización masiva cada 3 meses. 
Como evidencia se deja registro de las comunicaciones o jornadas de sensibilización.</t>
  </si>
  <si>
    <t>Posibilidad de incumplimiento de los términos legales o pactados para la liquidación de los contratos o convenios de la entidad, debido a los retrasos en las dependencias.</t>
  </si>
  <si>
    <t>1.Insuficiente apropiación de las directrices del proceso de gestión contractual por parte de los equipos que apoyan la gestión contractual en cada dependencia, además del desconocimiento de los cambios en la regulación contractual.</t>
  </si>
  <si>
    <t>3.Insuficiencia de presupuesto para la contratación de bienes y servicios.</t>
  </si>
  <si>
    <t>1. El profesional designado por la Dirección de Análisis y Diseño Estratégico con apoyo de la Subdirección de Contratación definen anualmente la hoja de ruta denominada "Estrategia de contratación", para identificar oportunidades de mejora en la contratación de recursos humanos de la SDIS. 
En caso de identificar oportunidades de mejora a la ruta inicial propuesta, se incorporaran en una nueva hoja de ruta para socializar con las dependencias. 
La evidencia es la matriz de estrategia de contratación.</t>
  </si>
  <si>
    <t>1. A través del tablero de control administrado por la Subdirección de Diseño, Evaluación y Sistematización y Subdirección de Investigación e Información, con apoyo de la Subdirección de  Contratación, se realiza seguimiento a la contratación institucional en las etapas pre contractual y contractual, con el propósito de prever la terminación no controlada de los contratos y poder tomar las acciones necesarias. Según el estado del tablero de control, se generan reportes mensuales de la contratación, los cuales son remitidos a los gerentes del proyecto.
Como evidencia se reporta el tablero de control y reporte cuantitativo de los correos electrónicos de alerta generados.</t>
  </si>
  <si>
    <t>1. El (los) profesional (es) designado por el (la)  Subdirector (a) de Contratación semestralmente realiza socializaciones o talleres de los lineamientos contractuales de bienes y servicios entre las dependencias que estructuran y ejecutan los contratos.
Sino se realizan las socializaciones o talleres se realizaran comunicados oficiales con los lineamientos. 
Cómo evidencia quedan las presentaciones y asistencias.</t>
  </si>
  <si>
    <t>1. El Subdirector de Contratación o el (los) profesional (es) designado por el (la)  Subdirector (a) de Contratación remite cuatrimestralmente  un memorando dirigido a los supervisores de contratos y convenios, solicitando se realice la correcta verificación del cargue de los documentos que soportan la ejecución y pagos en el aplicativo SECOP II. 
Evidencia: memorandos dirigidos a los supervisores.</t>
  </si>
  <si>
    <t>Posibilidad de incumplimiento de un objeto contractual (no aplica para los OPS), por la indebida supervisión de los contratos o convenios durante la etapa de ejecución, ocasionado afectación en el cumplimiento de metas institucionales.</t>
  </si>
  <si>
    <t>1. Demoras por parte de las dependencias para iniciar el trámite a la liquidación de contratos o convenios en los tiempos estipulados o establecidos en cada uno de ellos.</t>
  </si>
  <si>
    <t>1. El Subdirector de Contratación o el (los) profesional (es) designado por el (la)  Subdirector (a) de Contratación, remite al inicio de cada mes alertas a los supervisores de contratos a través de correo electrónico, con el fin de recordar la obligación de tramitar la liquidación dentro de los términos establecidos. 
En caso que se identifique alguna demora de los supervisores se envían memorandos a los ordenadores de gasto. 
Como evidencia de esta actividad queda los correos remitidos.</t>
  </si>
  <si>
    <t xml:space="preserve">1. El (los) profesional (es) designado por la  Subdirección de Diseño, Evaluación y Sistematización mensualmente  realiza seguimiento a la ejecución presupuestal de los proyectos de inversión a través de la programación en el plan anual de adquisiciones, mediante la expedición de cartas de alerta dirigida a los gerentes de los proyectos de inversión de la SDIS. 
Si no realiza la carta de alerta, se remitirá otro tipo de comunicación al proyecto de inversión. 
Como evidencia quedan las cartas de alerta de seguimiento a los proyectos de inversión u otras comunicaciones oficiales. </t>
  </si>
  <si>
    <t>El diseño del control cumple con la estructura y variables definidas en el Lineamiento Administración de riesgos vigente. Con respecto a la eficiencia y atributos informativos no se tienen observaciones.</t>
  </si>
  <si>
    <t>David Andres Moncayo Nastar</t>
  </si>
  <si>
    <t>El diseño del control cumple con la estructura y variables definidas en el Lineamiento Administración de riesgos vigente. Con respecto a los atributos de eficiencia no se tienen observaciones y con el atributo informativo (Documentación) se tiene la siguiente observación: actualmente no se encuentra actualmente documentado.</t>
  </si>
  <si>
    <t>Andrés Penagos Guarnizo</t>
  </si>
  <si>
    <t>1. Atributos de Eficiencia: sin observaciones
2. Atributos Informativos: sin observaciones.</t>
  </si>
  <si>
    <t xml:space="preserve">De acuerdo con lo observado en los reportes de monitoreo con las respectivas evidencias y los registros en el FOR-SG-013 SECCIÓN C Monitoreo y revisión, primer monitoreo, correspondiente al proceso de Sistema de Gestión, se observó que si se ejecuta la actividad de control. </t>
  </si>
  <si>
    <t xml:space="preserve">De acuerdo con lo observado en los reportes de monitoreo con las respectivas evidencias y los registros en el FOR-SG-013 SECCIÓN C Monitoreo y revisión, primer monitoreo, correspondiente al proceso de Sistema de Gestión, se observó que si se ejecuta la actividad de control. No obstante no se encuentra publicado el seguimiento </t>
  </si>
  <si>
    <t>De acuerdo con lo observado en los reportes de monitoreo con las respectivas evidencias y los registros en el FOR-SG-013 SECCIÓN C Monitoreo y revisión, el reporte de la actividad programada para ser reportada el III trimestre de 2023.</t>
  </si>
  <si>
    <t>De acuerdo con lo observado en los reportes de monitoreo con las respectivas evidencias y los registros en el FOR-SG-013 SECCIÓN C Monitoreo y revisión, primer monitoreo, correspondiente al proceso de Sistema de Gestión, el reporte esta previsto para el II trimestre de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</si>
</sst>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i/>
      <sz val="10"/>
      <color theme="4"/>
      <name val="Arial"/>
      <family val="2"/>
    </font>
    <font>
      <sz val="11"/>
      <color theme="1"/>
      <name val="Calibri"/>
      <family val="2"/>
      <scheme val="minor"/>
    </font>
    <font>
      <sz val="9"/>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s>
  <cellStyleXfs count="5">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6" fillId="0" borderId="0" applyFont="0" applyFill="0" applyBorder="0" applyAlignment="0" applyProtection="0"/>
  </cellStyleXfs>
  <cellXfs count="124">
    <xf numFmtId="0" fontId="0" fillId="0" borderId="0" xfId="0"/>
    <xf numFmtId="0" fontId="4" fillId="2" borderId="1"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right" vertical="center" wrapText="1"/>
      <protection locked="0"/>
    </xf>
    <xf numFmtId="0" fontId="1" fillId="0" borderId="0" xfId="0" applyFont="1" applyFill="1" applyBorder="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9" fontId="0" fillId="0" borderId="0" xfId="4" applyFont="1"/>
    <xf numFmtId="0" fontId="1" fillId="2" borderId="1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vertical="center" wrapText="1"/>
      <protection locked="0"/>
    </xf>
    <xf numFmtId="0" fontId="1" fillId="2" borderId="20" xfId="0" applyFont="1" applyFill="1" applyBorder="1" applyAlignment="1" applyProtection="1">
      <alignment horizontal="center" vertical="center" wrapText="1"/>
      <protection locked="0"/>
    </xf>
    <xf numFmtId="0" fontId="2" fillId="2" borderId="0" xfId="0" applyFont="1" applyFill="1" applyBorder="1" applyAlignment="1" applyProtection="1">
      <alignment wrapText="1"/>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 fillId="2" borderId="0"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4" fillId="2" borderId="0" xfId="0" applyFont="1" applyFill="1" applyBorder="1" applyAlignment="1" applyProtection="1">
      <alignment vertical="center" wrapText="1"/>
      <protection locked="0"/>
    </xf>
    <xf numFmtId="0" fontId="1" fillId="2" borderId="0" xfId="0" applyFont="1" applyFill="1" applyBorder="1" applyAlignment="1" applyProtection="1">
      <alignment horizontal="left" wrapText="1"/>
      <protection locked="0"/>
    </xf>
    <xf numFmtId="0" fontId="3" fillId="2" borderId="0" xfId="0" applyFont="1" applyFill="1" applyBorder="1" applyAlignment="1" applyProtection="1">
      <alignment horizontal="left" wrapText="1"/>
      <protection locked="0"/>
    </xf>
    <xf numFmtId="0" fontId="7"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center" wrapText="1"/>
      <protection locked="0"/>
    </xf>
    <xf numFmtId="0" fontId="6" fillId="2" borderId="0" xfId="0" applyFont="1" applyFill="1" applyBorder="1" applyAlignment="1" applyProtection="1">
      <alignment horizontal="center" wrapText="1"/>
      <protection locked="0"/>
    </xf>
    <xf numFmtId="0" fontId="11"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right" vertical="center" wrapText="1"/>
      <protection locked="0"/>
    </xf>
    <xf numFmtId="0" fontId="0" fillId="2" borderId="0" xfId="0" applyFill="1" applyProtection="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9" fontId="1" fillId="2" borderId="14"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20" xfId="4" applyFont="1" applyFill="1" applyBorder="1" applyAlignment="1" applyProtection="1">
      <alignment horizontal="center" vertical="center" wrapText="1"/>
      <protection hidden="1"/>
    </xf>
    <xf numFmtId="9" fontId="1" fillId="2" borderId="14"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9" fontId="1" fillId="2" borderId="20" xfId="0" applyNumberFormat="1" applyFont="1" applyFill="1" applyBorder="1" applyAlignment="1" applyProtection="1">
      <alignment horizontal="center" vertical="center" wrapText="1"/>
      <protection hidden="1"/>
    </xf>
    <xf numFmtId="14" fontId="1" fillId="0" borderId="1" xfId="0" applyNumberFormat="1"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right" vertical="center" wrapText="1"/>
      <protection locked="0"/>
    </xf>
    <xf numFmtId="0" fontId="1" fillId="0" borderId="0" xfId="0" applyNumberFormat="1" applyFont="1" applyFill="1" applyBorder="1" applyAlignment="1" applyProtection="1">
      <alignment vertical="center" wrapText="1"/>
      <protection locked="0"/>
    </xf>
    <xf numFmtId="0" fontId="1" fillId="0" borderId="1" xfId="0" applyFont="1" applyFill="1" applyBorder="1" applyAlignment="1" applyProtection="1">
      <alignment horizontal="left"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16" xfId="0" applyFont="1" applyFill="1" applyBorder="1" applyAlignment="1" applyProtection="1">
      <alignment vertical="center" wrapText="1"/>
      <protection locked="0"/>
    </xf>
    <xf numFmtId="0" fontId="1" fillId="2" borderId="19" xfId="0" applyFont="1" applyFill="1" applyBorder="1" applyAlignment="1" applyProtection="1">
      <alignment vertical="center" wrapText="1"/>
      <protection locked="0"/>
    </xf>
    <xf numFmtId="9" fontId="1" fillId="2" borderId="2" xfId="4" applyFont="1" applyFill="1" applyBorder="1" applyAlignment="1" applyProtection="1">
      <alignment horizontal="center" vertical="center" wrapText="1"/>
      <protection hidden="1"/>
    </xf>
    <xf numFmtId="9" fontId="1" fillId="2" borderId="18" xfId="0" applyNumberFormat="1" applyFont="1" applyFill="1" applyBorder="1" applyAlignment="1" applyProtection="1">
      <alignment horizontal="center" vertical="center" wrapText="1"/>
      <protection hidden="1"/>
    </xf>
    <xf numFmtId="9" fontId="1" fillId="2" borderId="21" xfId="0" applyNumberFormat="1" applyFont="1" applyFill="1" applyBorder="1" applyAlignment="1" applyProtection="1">
      <alignment horizontal="center" vertical="center" wrapText="1"/>
      <protection hidden="1"/>
    </xf>
    <xf numFmtId="0" fontId="1" fillId="2" borderId="13" xfId="0" applyFont="1" applyFill="1" applyBorder="1" applyAlignment="1" applyProtection="1">
      <alignment vertical="center" wrapText="1"/>
      <protection locked="0"/>
    </xf>
    <xf numFmtId="9" fontId="1" fillId="2" borderId="25" xfId="0" applyNumberFormat="1" applyFont="1" applyFill="1" applyBorder="1" applyAlignment="1" applyProtection="1">
      <alignment horizontal="center" vertical="center" wrapText="1"/>
      <protection hidden="1"/>
    </xf>
    <xf numFmtId="9" fontId="1" fillId="2" borderId="26" xfId="0" applyNumberFormat="1" applyFont="1" applyFill="1" applyBorder="1" applyAlignment="1" applyProtection="1">
      <alignment horizontal="center" vertical="center" wrapText="1"/>
      <protection hidden="1"/>
    </xf>
    <xf numFmtId="9" fontId="1" fillId="2" borderId="15"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right" vertical="center" wrapText="1"/>
      <protection locked="0"/>
    </xf>
    <xf numFmtId="0" fontId="1" fillId="2" borderId="12" xfId="0" applyNumberFormat="1" applyFont="1" applyFill="1" applyBorder="1" applyAlignment="1" applyProtection="1">
      <alignment horizontal="right" vertical="center" wrapText="1"/>
      <protection locked="0"/>
    </xf>
    <xf numFmtId="0" fontId="13" fillId="2" borderId="3" xfId="0" applyFont="1" applyFill="1" applyBorder="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3" fillId="0"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right" vertical="center" wrapText="1"/>
      <protection locked="0"/>
    </xf>
    <xf numFmtId="0" fontId="4" fillId="2" borderId="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1" fillId="0" borderId="0" xfId="0" applyNumberFormat="1" applyFont="1" applyFill="1" applyBorder="1" applyAlignment="1" applyProtection="1">
      <alignment horizontal="right" vertical="center" wrapText="1"/>
      <protection locked="0"/>
    </xf>
    <xf numFmtId="0" fontId="1" fillId="0" borderId="12" xfId="0" applyNumberFormat="1" applyFont="1" applyFill="1" applyBorder="1" applyAlignment="1" applyProtection="1">
      <alignment horizontal="right"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9" fontId="2" fillId="2" borderId="3" xfId="4" applyFont="1" applyFill="1" applyBorder="1" applyAlignment="1" applyProtection="1">
      <alignment horizontal="center" vertical="center" wrapText="1"/>
      <protection hidden="1"/>
    </xf>
    <xf numFmtId="9" fontId="2" fillId="2" borderId="7" xfId="4" applyFont="1" applyFill="1" applyBorder="1" applyAlignment="1" applyProtection="1">
      <alignment horizontal="center" vertical="center" wrapText="1"/>
      <protection hidden="1"/>
    </xf>
    <xf numFmtId="9" fontId="2" fillId="2" borderId="2" xfId="4" applyFont="1" applyFill="1" applyBorder="1" applyAlignment="1" applyProtection="1">
      <alignment horizontal="center" vertical="center" wrapText="1"/>
      <protection hidden="1"/>
    </xf>
    <xf numFmtId="0" fontId="1" fillId="2" borderId="8" xfId="0" applyNumberFormat="1" applyFont="1" applyFill="1" applyBorder="1" applyAlignment="1" applyProtection="1">
      <alignment horizontal="right"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cellXfs>
  <cellStyles count="5">
    <cellStyle name="Hipervínculo 2" xfId="3" xr:uid="{00000000-0005-0000-0000-000000000000}"/>
    <cellStyle name="Normal" xfId="0" builtinId="0"/>
    <cellStyle name="Normal 2" xfId="1" xr:uid="{00000000-0005-0000-0000-000002000000}"/>
    <cellStyle name="Normal 3"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472244</xdr:colOff>
      <xdr:row>1</xdr:row>
      <xdr:rowOff>61990</xdr:rowOff>
    </xdr:from>
    <xdr:to>
      <xdr:col>1</xdr:col>
      <xdr:colOff>1925171</xdr:colOff>
      <xdr:row>4</xdr:row>
      <xdr:rowOff>186776</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444" y="128665"/>
          <a:ext cx="1452927" cy="867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9"/>
  <sheetViews>
    <sheetView tabSelected="1" zoomScaleNormal="100" zoomScaleSheetLayoutView="70" zoomScalePageLayoutView="25" workbookViewId="0">
      <selection activeCell="B2" sqref="B2:B5"/>
    </sheetView>
  </sheetViews>
  <sheetFormatPr baseColWidth="10" defaultColWidth="2.85546875" defaultRowHeight="12.75" x14ac:dyDescent="0.2"/>
  <cols>
    <col min="1" max="1" width="1.140625" style="15" customWidth="1"/>
    <col min="2" max="2" width="36" style="16" customWidth="1"/>
    <col min="3" max="3" width="13.28515625" style="17" bestFit="1" customWidth="1"/>
    <col min="4" max="4" width="10.7109375" style="17" customWidth="1"/>
    <col min="5" max="5" width="30" style="17" customWidth="1"/>
    <col min="6" max="6" width="55.42578125" style="18" customWidth="1"/>
    <col min="7" max="7" width="9.7109375" style="19" customWidth="1"/>
    <col min="8" max="8" width="5.85546875" style="19" bestFit="1" customWidth="1"/>
    <col min="9" max="9" width="16" style="18" customWidth="1"/>
    <col min="10" max="10" width="5.85546875" style="18" bestFit="1" customWidth="1"/>
    <col min="11" max="11" width="15.28515625" style="18" customWidth="1"/>
    <col min="12" max="12" width="11" style="17" customWidth="1"/>
    <col min="13" max="14" width="11.5703125" style="15" customWidth="1"/>
    <col min="15" max="15" width="11.42578125" style="15" customWidth="1"/>
    <col min="16" max="16" width="12.42578125" style="15" customWidth="1"/>
    <col min="17" max="17" width="12.7109375" style="15" customWidth="1"/>
    <col min="18" max="18" width="14.7109375" style="15" customWidth="1"/>
    <col min="19" max="19" width="24.5703125" style="15" customWidth="1"/>
    <col min="20" max="20" width="33.28515625" style="15" customWidth="1"/>
    <col min="21" max="16384" width="2.85546875" style="15"/>
  </cols>
  <sheetData>
    <row r="1" spans="1:20" ht="5.25" customHeight="1" x14ac:dyDescent="0.2"/>
    <row r="2" spans="1:20" ht="19.5" customHeight="1" x14ac:dyDescent="0.2">
      <c r="B2" s="82"/>
      <c r="C2" s="98" t="s">
        <v>15</v>
      </c>
      <c r="D2" s="99"/>
      <c r="E2" s="99"/>
      <c r="F2" s="99"/>
      <c r="G2" s="99"/>
      <c r="H2" s="99"/>
      <c r="I2" s="99"/>
      <c r="J2" s="99"/>
      <c r="K2" s="99"/>
      <c r="L2" s="99"/>
      <c r="M2" s="99"/>
      <c r="N2" s="99"/>
      <c r="O2" s="99"/>
      <c r="P2" s="99"/>
      <c r="Q2" s="99"/>
      <c r="R2" s="100"/>
      <c r="S2" s="20" t="s">
        <v>0</v>
      </c>
      <c r="T2" s="20" t="s">
        <v>17</v>
      </c>
    </row>
    <row r="3" spans="1:20" ht="19.5" customHeight="1" x14ac:dyDescent="0.2">
      <c r="B3" s="83"/>
      <c r="C3" s="101"/>
      <c r="D3" s="102"/>
      <c r="E3" s="102"/>
      <c r="F3" s="102"/>
      <c r="G3" s="102"/>
      <c r="H3" s="102"/>
      <c r="I3" s="102"/>
      <c r="J3" s="102"/>
      <c r="K3" s="102"/>
      <c r="L3" s="102"/>
      <c r="M3" s="102"/>
      <c r="N3" s="102"/>
      <c r="O3" s="102"/>
      <c r="P3" s="102"/>
      <c r="Q3" s="102"/>
      <c r="R3" s="103"/>
      <c r="S3" s="20" t="s">
        <v>4</v>
      </c>
      <c r="T3" s="20">
        <v>2</v>
      </c>
    </row>
    <row r="4" spans="1:20" ht="19.5" customHeight="1" x14ac:dyDescent="0.2">
      <c r="B4" s="83"/>
      <c r="C4" s="101"/>
      <c r="D4" s="102"/>
      <c r="E4" s="102"/>
      <c r="F4" s="102"/>
      <c r="G4" s="102"/>
      <c r="H4" s="102"/>
      <c r="I4" s="102"/>
      <c r="J4" s="102"/>
      <c r="K4" s="102"/>
      <c r="L4" s="102"/>
      <c r="M4" s="102"/>
      <c r="N4" s="102"/>
      <c r="O4" s="102"/>
      <c r="P4" s="102"/>
      <c r="Q4" s="102"/>
      <c r="R4" s="103"/>
      <c r="S4" s="20" t="s">
        <v>1</v>
      </c>
      <c r="T4" s="20" t="s">
        <v>18</v>
      </c>
    </row>
    <row r="5" spans="1:20" ht="19.5" customHeight="1" x14ac:dyDescent="0.2">
      <c r="B5" s="84"/>
      <c r="C5" s="104"/>
      <c r="D5" s="105"/>
      <c r="E5" s="105"/>
      <c r="F5" s="105"/>
      <c r="G5" s="105"/>
      <c r="H5" s="105"/>
      <c r="I5" s="105"/>
      <c r="J5" s="105"/>
      <c r="K5" s="105"/>
      <c r="L5" s="105"/>
      <c r="M5" s="105"/>
      <c r="N5" s="105"/>
      <c r="O5" s="105"/>
      <c r="P5" s="105"/>
      <c r="Q5" s="105"/>
      <c r="R5" s="106"/>
      <c r="S5" s="20" t="s">
        <v>5</v>
      </c>
      <c r="T5" s="20" t="s">
        <v>64</v>
      </c>
    </row>
    <row r="6" spans="1:20" ht="12" customHeight="1" x14ac:dyDescent="0.2">
      <c r="B6" s="15"/>
      <c r="C6" s="21"/>
      <c r="D6" s="21"/>
      <c r="E6" s="21"/>
      <c r="F6" s="21"/>
      <c r="G6" s="21"/>
      <c r="H6" s="21"/>
      <c r="I6" s="21"/>
      <c r="J6" s="21"/>
      <c r="K6" s="21"/>
      <c r="L6" s="22"/>
    </row>
    <row r="7" spans="1:20" ht="15" customHeight="1" x14ac:dyDescent="0.2">
      <c r="B7" s="107" t="s">
        <v>16</v>
      </c>
      <c r="C7" s="107"/>
      <c r="D7" s="107"/>
      <c r="E7" s="107"/>
      <c r="F7" s="107"/>
      <c r="G7" s="107"/>
      <c r="H7" s="107"/>
      <c r="I7" s="107"/>
      <c r="J7" s="107"/>
      <c r="K7" s="107"/>
      <c r="L7" s="107"/>
      <c r="M7" s="107"/>
      <c r="N7" s="107"/>
      <c r="O7" s="107"/>
      <c r="P7" s="107"/>
      <c r="Q7" s="107"/>
      <c r="R7" s="107"/>
      <c r="S7" s="107"/>
      <c r="T7" s="107"/>
    </row>
    <row r="8" spans="1:20" x14ac:dyDescent="0.2">
      <c r="B8" s="23"/>
      <c r="C8" s="24"/>
      <c r="D8" s="24"/>
      <c r="E8" s="24"/>
      <c r="F8" s="25"/>
      <c r="I8" s="25"/>
      <c r="J8" s="25"/>
      <c r="K8" s="26"/>
      <c r="L8" s="22"/>
    </row>
    <row r="9" spans="1:20" ht="15" customHeight="1" x14ac:dyDescent="0.2">
      <c r="A9" s="27"/>
      <c r="B9" s="4" t="s">
        <v>6</v>
      </c>
      <c r="C9" s="41">
        <v>44984</v>
      </c>
      <c r="D9" s="42"/>
      <c r="E9" s="43" t="s">
        <v>44</v>
      </c>
      <c r="F9" s="94" t="s">
        <v>69</v>
      </c>
      <c r="G9" s="95"/>
      <c r="H9" s="44"/>
      <c r="I9" s="92" t="s">
        <v>7</v>
      </c>
      <c r="J9" s="92"/>
      <c r="K9" s="93"/>
      <c r="L9" s="108" t="s">
        <v>70</v>
      </c>
      <c r="M9" s="108"/>
      <c r="N9" s="108"/>
      <c r="Q9" s="3"/>
      <c r="R9" s="3"/>
    </row>
    <row r="10" spans="1:20" x14ac:dyDescent="0.2">
      <c r="B10" s="23"/>
      <c r="C10" s="24"/>
      <c r="D10" s="24"/>
      <c r="E10" s="24"/>
      <c r="F10" s="25"/>
      <c r="I10" s="25"/>
      <c r="J10" s="25"/>
      <c r="K10" s="26"/>
      <c r="L10" s="22"/>
    </row>
    <row r="11" spans="1:20" s="28" customFormat="1" ht="28.5" customHeight="1" x14ac:dyDescent="0.25">
      <c r="B11" s="70" t="s">
        <v>2</v>
      </c>
      <c r="C11" s="70" t="s">
        <v>47</v>
      </c>
      <c r="D11" s="70"/>
      <c r="E11" s="88" t="s">
        <v>9</v>
      </c>
      <c r="F11" s="70" t="s">
        <v>3</v>
      </c>
      <c r="G11" s="71" t="s">
        <v>8</v>
      </c>
      <c r="H11" s="72"/>
      <c r="I11" s="72"/>
      <c r="J11" s="72"/>
      <c r="K11" s="72"/>
      <c r="L11" s="72"/>
      <c r="M11" s="73"/>
      <c r="N11" s="74" t="s">
        <v>58</v>
      </c>
      <c r="O11" s="74"/>
      <c r="P11" s="74"/>
      <c r="Q11" s="74"/>
      <c r="R11" s="91" t="s">
        <v>59</v>
      </c>
    </row>
    <row r="12" spans="1:20" s="28" customFormat="1" ht="21.75" customHeight="1" x14ac:dyDescent="0.25">
      <c r="B12" s="70"/>
      <c r="C12" s="70"/>
      <c r="D12" s="70"/>
      <c r="E12" s="89"/>
      <c r="F12" s="70"/>
      <c r="G12" s="75" t="s">
        <v>37</v>
      </c>
      <c r="H12" s="76"/>
      <c r="I12" s="76"/>
      <c r="J12" s="77"/>
      <c r="K12" s="75" t="s">
        <v>40</v>
      </c>
      <c r="L12" s="76"/>
      <c r="M12" s="77"/>
      <c r="N12" s="78" t="s">
        <v>42</v>
      </c>
      <c r="O12" s="78" t="s">
        <v>55</v>
      </c>
      <c r="P12" s="78" t="s">
        <v>45</v>
      </c>
      <c r="Q12" s="96" t="s">
        <v>57</v>
      </c>
      <c r="R12" s="91" t="s">
        <v>10</v>
      </c>
    </row>
    <row r="13" spans="1:20" s="28" customFormat="1" ht="25.5" x14ac:dyDescent="0.25">
      <c r="B13" s="70"/>
      <c r="C13" s="1" t="s">
        <v>48</v>
      </c>
      <c r="D13" s="1" t="s">
        <v>46</v>
      </c>
      <c r="E13" s="90"/>
      <c r="F13" s="70"/>
      <c r="G13" s="1" t="s">
        <v>38</v>
      </c>
      <c r="H13" s="1" t="s">
        <v>41</v>
      </c>
      <c r="I13" s="1" t="s">
        <v>39</v>
      </c>
      <c r="J13" s="1" t="s">
        <v>41</v>
      </c>
      <c r="K13" s="1" t="s">
        <v>28</v>
      </c>
      <c r="L13" s="29" t="s">
        <v>29</v>
      </c>
      <c r="M13" s="1" t="s">
        <v>34</v>
      </c>
      <c r="N13" s="79"/>
      <c r="O13" s="79"/>
      <c r="P13" s="79"/>
      <c r="Q13" s="97"/>
      <c r="R13" s="91"/>
    </row>
    <row r="14" spans="1:20" s="30" customFormat="1" ht="116.25" customHeight="1" x14ac:dyDescent="0.25">
      <c r="B14" s="52" t="s">
        <v>68</v>
      </c>
      <c r="C14" s="47" t="s">
        <v>52</v>
      </c>
      <c r="D14" s="50">
        <f>VLOOKUP(C14,Criterios!$A$20:$B$24,2,FALSE)</f>
        <v>0.6</v>
      </c>
      <c r="E14" s="66" t="s">
        <v>76</v>
      </c>
      <c r="F14" s="9" t="s">
        <v>74</v>
      </c>
      <c r="G14" s="10" t="s">
        <v>20</v>
      </c>
      <c r="H14" s="35">
        <f>VLOOKUP(G14,Criterios!$B$3:$C$6,2,FALSE)</f>
        <v>0.25</v>
      </c>
      <c r="I14" s="10" t="s">
        <v>24</v>
      </c>
      <c r="J14" s="35">
        <f>VLOOKUP(I14,Criterios!$B$7:$C$9,2,FALSE)</f>
        <v>0.15</v>
      </c>
      <c r="K14" s="10" t="s">
        <v>30</v>
      </c>
      <c r="L14" s="10" t="s">
        <v>32</v>
      </c>
      <c r="M14" s="10" t="s">
        <v>35</v>
      </c>
      <c r="N14" s="38">
        <f>+H14+J14</f>
        <v>0.4</v>
      </c>
      <c r="O14" s="38">
        <f>(D14-(D14*N14))</f>
        <v>0.36</v>
      </c>
      <c r="P14" s="69">
        <f>IF(O15&gt;1%,O15,O14)</f>
        <v>0.36</v>
      </c>
      <c r="Q14" s="55">
        <f>IF(P23&gt;1%,P23,P14)</f>
        <v>0.36</v>
      </c>
      <c r="R14" s="58" t="str">
        <f>IF(Q14&lt;=20%,Criterios!$A$20,IF(Q14&lt;=40%,Criterios!$A$21,IF(Q14&lt;=60%,Criterios!$A$22,IF(Q14&lt;=80,Criterios!$A$23,Criterios!$A$24))))</f>
        <v>Baja</v>
      </c>
    </row>
    <row r="15" spans="1:20" s="30" customFormat="1" ht="14.25" x14ac:dyDescent="0.25">
      <c r="B15" s="53"/>
      <c r="C15" s="48"/>
      <c r="D15" s="51"/>
      <c r="E15" s="61"/>
      <c r="F15" s="11" t="s">
        <v>43</v>
      </c>
      <c r="G15" s="12" t="s">
        <v>56</v>
      </c>
      <c r="H15" s="36">
        <f>VLOOKUP(G15,Criterios!$B$3:$C$6,2,FALSE)</f>
        <v>0</v>
      </c>
      <c r="I15" s="12" t="s">
        <v>56</v>
      </c>
      <c r="J15" s="36">
        <f>VLOOKUP(I15,Criterios!$B$7:$C$9,2,FALSE)</f>
        <v>0</v>
      </c>
      <c r="K15" s="12"/>
      <c r="L15" s="12"/>
      <c r="M15" s="12"/>
      <c r="N15" s="39">
        <f t="shared" ref="N15" si="0">+H15+J15</f>
        <v>0</v>
      </c>
      <c r="O15" s="39">
        <f>(O14-(O14*N15))</f>
        <v>0.36</v>
      </c>
      <c r="P15" s="64"/>
      <c r="Q15" s="56"/>
      <c r="R15" s="59"/>
    </row>
    <row r="16" spans="1:20" s="30" customFormat="1" ht="159" customHeight="1" x14ac:dyDescent="0.25">
      <c r="B16" s="53"/>
      <c r="C16" s="48"/>
      <c r="D16" s="51"/>
      <c r="E16" s="61" t="s">
        <v>71</v>
      </c>
      <c r="F16" s="11" t="s">
        <v>85</v>
      </c>
      <c r="G16" s="12" t="s">
        <v>20</v>
      </c>
      <c r="H16" s="36">
        <f>VLOOKUP(G16,Criterios!$B$3:$C$6,2,FALSE)</f>
        <v>0.25</v>
      </c>
      <c r="I16" s="12" t="s">
        <v>24</v>
      </c>
      <c r="J16" s="36">
        <f>VLOOKUP(I16,Criterios!$B$7:$C$9,2,FALSE)</f>
        <v>0.15</v>
      </c>
      <c r="K16" s="10" t="s">
        <v>30</v>
      </c>
      <c r="L16" s="12" t="s">
        <v>32</v>
      </c>
      <c r="M16" s="10" t="s">
        <v>35</v>
      </c>
      <c r="N16" s="39">
        <f>+H16+J16</f>
        <v>0.4</v>
      </c>
      <c r="O16" s="39">
        <f t="shared" ref="O16:O22" si="1">IF(N16&gt;1%,(O15-(O15*N16)),N16)</f>
        <v>0.216</v>
      </c>
      <c r="P16" s="64">
        <f>IF(O17&gt;1%,O17,O16)</f>
        <v>0.216</v>
      </c>
      <c r="Q16" s="56"/>
      <c r="R16" s="59"/>
    </row>
    <row r="17" spans="1:18" s="30" customFormat="1" ht="14.25" x14ac:dyDescent="0.25">
      <c r="B17" s="53"/>
      <c r="C17" s="48"/>
      <c r="D17" s="51"/>
      <c r="E17" s="62"/>
      <c r="F17" s="13" t="s">
        <v>43</v>
      </c>
      <c r="G17" s="14" t="s">
        <v>56</v>
      </c>
      <c r="H17" s="37">
        <f>VLOOKUP(G17,Criterios!$B$3:$C$6,2,FALSE)</f>
        <v>0</v>
      </c>
      <c r="I17" s="14" t="s">
        <v>56</v>
      </c>
      <c r="J17" s="37">
        <f>VLOOKUP(I17,Criterios!$B$7:$C$9,2,FALSE)</f>
        <v>0</v>
      </c>
      <c r="K17" s="12"/>
      <c r="L17" s="14"/>
      <c r="M17" s="14"/>
      <c r="N17" s="40">
        <f t="shared" ref="N17" si="2">+H17+J17</f>
        <v>0</v>
      </c>
      <c r="O17" s="39">
        <f>(O16-(O16*N17))</f>
        <v>0.216</v>
      </c>
      <c r="P17" s="65"/>
      <c r="Q17" s="56"/>
      <c r="R17" s="59"/>
    </row>
    <row r="18" spans="1:18" s="30" customFormat="1" ht="127.5" x14ac:dyDescent="0.25">
      <c r="B18" s="53"/>
      <c r="C18" s="48"/>
      <c r="D18" s="51"/>
      <c r="E18" s="61" t="s">
        <v>77</v>
      </c>
      <c r="F18" s="11" t="s">
        <v>78</v>
      </c>
      <c r="G18" s="12" t="s">
        <v>20</v>
      </c>
      <c r="H18" s="36">
        <f>VLOOKUP(G18,Criterios!$B$3:$C$6,2,FALSE)</f>
        <v>0.25</v>
      </c>
      <c r="I18" s="12" t="s">
        <v>24</v>
      </c>
      <c r="J18" s="36">
        <f>VLOOKUP(I18,Criterios!$B$7:$C$9,2,FALSE)</f>
        <v>0.15</v>
      </c>
      <c r="K18" s="12" t="s">
        <v>30</v>
      </c>
      <c r="L18" s="12" t="s">
        <v>32</v>
      </c>
      <c r="M18" s="10" t="s">
        <v>35</v>
      </c>
      <c r="N18" s="39">
        <f>+H18+J18</f>
        <v>0.4</v>
      </c>
      <c r="O18" s="39">
        <f t="shared" si="1"/>
        <v>0.12959999999999999</v>
      </c>
      <c r="P18" s="64">
        <f>IF(O19&gt;1%,O19,O18)</f>
        <v>0.12959999999999999</v>
      </c>
      <c r="Q18" s="56"/>
      <c r="R18" s="59"/>
    </row>
    <row r="19" spans="1:18" s="30" customFormat="1" ht="14.25" x14ac:dyDescent="0.25">
      <c r="B19" s="53"/>
      <c r="C19" s="48"/>
      <c r="D19" s="51"/>
      <c r="E19" s="62"/>
      <c r="F19" s="13" t="s">
        <v>43</v>
      </c>
      <c r="G19" s="14" t="s">
        <v>56</v>
      </c>
      <c r="H19" s="37">
        <f>VLOOKUP(G19,Criterios!$B$3:$C$6,2,FALSE)</f>
        <v>0</v>
      </c>
      <c r="I19" s="14" t="s">
        <v>56</v>
      </c>
      <c r="J19" s="37">
        <f>VLOOKUP(I19,Criterios!$B$7:$C$9,2,FALSE)</f>
        <v>0</v>
      </c>
      <c r="K19" s="14"/>
      <c r="L19" s="14"/>
      <c r="M19" s="14"/>
      <c r="N19" s="40">
        <f t="shared" ref="N19" si="3">+H19+J19</f>
        <v>0</v>
      </c>
      <c r="O19" s="39">
        <f>(O18-(O18*N19))</f>
        <v>0.12959999999999999</v>
      </c>
      <c r="P19" s="65"/>
      <c r="Q19" s="56"/>
      <c r="R19" s="59"/>
    </row>
    <row r="20" spans="1:18" s="30" customFormat="1" ht="162.75" customHeight="1" x14ac:dyDescent="0.25">
      <c r="B20" s="53"/>
      <c r="C20" s="48"/>
      <c r="D20" s="51"/>
      <c r="E20" s="61" t="s">
        <v>72</v>
      </c>
      <c r="F20" s="11" t="s">
        <v>79</v>
      </c>
      <c r="G20" s="12" t="s">
        <v>20</v>
      </c>
      <c r="H20" s="36">
        <f>VLOOKUP(G20,Criterios!$B$3:$C$6,2,FALSE)</f>
        <v>0.25</v>
      </c>
      <c r="I20" s="12" t="s">
        <v>23</v>
      </c>
      <c r="J20" s="36">
        <f>VLOOKUP(I20,Criterios!$B$7:$C$9,2,FALSE)</f>
        <v>0.25</v>
      </c>
      <c r="K20" s="12" t="s">
        <v>30</v>
      </c>
      <c r="L20" s="12" t="s">
        <v>32</v>
      </c>
      <c r="M20" s="10" t="s">
        <v>35</v>
      </c>
      <c r="N20" s="39">
        <f>+H20+J20</f>
        <v>0.5</v>
      </c>
      <c r="O20" s="39">
        <f t="shared" si="1"/>
        <v>6.4799999999999996E-2</v>
      </c>
      <c r="P20" s="64">
        <f>IF(O21&gt;1%,O21,O20)</f>
        <v>6.4799999999999996E-2</v>
      </c>
      <c r="Q20" s="56"/>
      <c r="R20" s="59"/>
    </row>
    <row r="21" spans="1:18" s="30" customFormat="1" ht="14.25" x14ac:dyDescent="0.25">
      <c r="B21" s="53"/>
      <c r="C21" s="48"/>
      <c r="D21" s="51"/>
      <c r="E21" s="62"/>
      <c r="F21" s="13" t="s">
        <v>43</v>
      </c>
      <c r="G21" s="14" t="s">
        <v>56</v>
      </c>
      <c r="H21" s="37">
        <f>VLOOKUP(G21,Criterios!$B$3:$C$6,2,FALSE)</f>
        <v>0</v>
      </c>
      <c r="I21" s="14" t="s">
        <v>56</v>
      </c>
      <c r="J21" s="37">
        <f>VLOOKUP(I21,Criterios!$B$7:$C$9,2,FALSE)</f>
        <v>0</v>
      </c>
      <c r="K21" s="14"/>
      <c r="L21" s="14"/>
      <c r="M21" s="14"/>
      <c r="N21" s="40">
        <f t="shared" ref="N21" si="4">+H21+J21</f>
        <v>0</v>
      </c>
      <c r="O21" s="39">
        <f>(O20-(O20*N21))</f>
        <v>6.4799999999999996E-2</v>
      </c>
      <c r="P21" s="65"/>
      <c r="Q21" s="56"/>
      <c r="R21" s="59"/>
    </row>
    <row r="22" spans="1:18" s="30" customFormat="1" ht="108" customHeight="1" x14ac:dyDescent="0.25">
      <c r="B22" s="53"/>
      <c r="C22" s="48"/>
      <c r="D22" s="51"/>
      <c r="E22" s="61" t="s">
        <v>73</v>
      </c>
      <c r="F22" s="11" t="s">
        <v>80</v>
      </c>
      <c r="G22" s="12" t="s">
        <v>20</v>
      </c>
      <c r="H22" s="36">
        <f>VLOOKUP(G22,Criterios!$B$3:$C$6,2,FALSE)</f>
        <v>0.25</v>
      </c>
      <c r="I22" s="12" t="s">
        <v>24</v>
      </c>
      <c r="J22" s="36">
        <f>VLOOKUP(I22,Criterios!$B$7:$C$9,2,FALSE)</f>
        <v>0.15</v>
      </c>
      <c r="K22" s="12" t="s">
        <v>30</v>
      </c>
      <c r="L22" s="12" t="s">
        <v>32</v>
      </c>
      <c r="M22" s="10" t="s">
        <v>35</v>
      </c>
      <c r="N22" s="39">
        <f>+H22+J22</f>
        <v>0.4</v>
      </c>
      <c r="O22" s="39">
        <f t="shared" si="1"/>
        <v>3.8879999999999998E-2</v>
      </c>
      <c r="P22" s="64">
        <f>IF(O23&gt;1%,O23,O22)</f>
        <v>3.8879999999999998E-2</v>
      </c>
      <c r="Q22" s="56"/>
      <c r="R22" s="59"/>
    </row>
    <row r="23" spans="1:18" s="30" customFormat="1" ht="14.25" x14ac:dyDescent="0.25">
      <c r="B23" s="54"/>
      <c r="C23" s="49"/>
      <c r="D23" s="63"/>
      <c r="E23" s="62"/>
      <c r="F23" s="13" t="s">
        <v>43</v>
      </c>
      <c r="G23" s="14" t="s">
        <v>56</v>
      </c>
      <c r="H23" s="37">
        <f>VLOOKUP(G23,Criterios!$B$3:$C$6,2,FALSE)</f>
        <v>0</v>
      </c>
      <c r="I23" s="14" t="s">
        <v>56</v>
      </c>
      <c r="J23" s="37">
        <f>VLOOKUP(I23,Criterios!$B$7:$C$9,2,FALSE)</f>
        <v>0</v>
      </c>
      <c r="K23" s="14"/>
      <c r="L23" s="14"/>
      <c r="M23" s="14"/>
      <c r="N23" s="40">
        <f t="shared" ref="N23" si="5">+H23+J23</f>
        <v>0</v>
      </c>
      <c r="O23" s="39">
        <f>(O22-(O22*N23))</f>
        <v>3.8879999999999998E-2</v>
      </c>
      <c r="P23" s="65"/>
      <c r="Q23" s="57"/>
      <c r="R23" s="60"/>
    </row>
    <row r="24" spans="1:18" s="30" customFormat="1" ht="190.5" customHeight="1" x14ac:dyDescent="0.25">
      <c r="B24" s="52" t="s">
        <v>82</v>
      </c>
      <c r="C24" s="109" t="s">
        <v>51</v>
      </c>
      <c r="D24" s="112">
        <f>VLOOKUP(C24,Criterios!$A$20:$B$24,2,FALSE)</f>
        <v>0.4</v>
      </c>
      <c r="E24" s="66" t="s">
        <v>65</v>
      </c>
      <c r="F24" s="9" t="s">
        <v>67</v>
      </c>
      <c r="G24" s="10" t="s">
        <v>20</v>
      </c>
      <c r="H24" s="35">
        <f>VLOOKUP(G24,Criterios!$B$3:$C$6,2,FALSE)</f>
        <v>0.25</v>
      </c>
      <c r="I24" s="10" t="s">
        <v>24</v>
      </c>
      <c r="J24" s="35">
        <f>VLOOKUP(I24,Criterios!$B$7:$C$9,2,FALSE)</f>
        <v>0.15</v>
      </c>
      <c r="K24" s="12" t="s">
        <v>30</v>
      </c>
      <c r="L24" s="10" t="s">
        <v>32</v>
      </c>
      <c r="M24" s="10" t="s">
        <v>35</v>
      </c>
      <c r="N24" s="38">
        <f>+H24+J24</f>
        <v>0.4</v>
      </c>
      <c r="O24" s="38">
        <f>(D24-(D24*N24))</f>
        <v>0.24</v>
      </c>
      <c r="P24" s="69">
        <f>IF(O25&gt;1%,O25,O24)</f>
        <v>0.24</v>
      </c>
      <c r="Q24" s="55">
        <f>IF(P26&gt;1%,P26,P24)</f>
        <v>0.14399999999999999</v>
      </c>
      <c r="R24" s="58" t="str">
        <f>IF(Q24&lt;=20%,Criterios!$A$20,IF(Q24&lt;=40%,Criterios!$A$21,IF(Q24&lt;=60%,Criterios!$A$22,IF(Q24&lt;=80,Criterios!$A$23,Criterios!$A$24))))</f>
        <v>Muy baja</v>
      </c>
    </row>
    <row r="25" spans="1:18" s="27" customFormat="1" ht="15" x14ac:dyDescent="0.25">
      <c r="B25" s="53"/>
      <c r="C25" s="110"/>
      <c r="D25" s="113"/>
      <c r="E25" s="61"/>
      <c r="F25" s="11" t="s">
        <v>43</v>
      </c>
      <c r="G25" s="12" t="s">
        <v>56</v>
      </c>
      <c r="H25" s="36">
        <f>VLOOKUP(G25,Criterios!$B$3:$C$6,2,FALSE)</f>
        <v>0</v>
      </c>
      <c r="I25" s="12" t="s">
        <v>56</v>
      </c>
      <c r="J25" s="36">
        <f>VLOOKUP(I25,Criterios!$B$7:$C$9,2,FALSE)</f>
        <v>0</v>
      </c>
      <c r="K25" s="12"/>
      <c r="L25" s="12"/>
      <c r="M25" s="12"/>
      <c r="N25" s="39">
        <f t="shared" ref="N25" si="6">+H25+J25</f>
        <v>0</v>
      </c>
      <c r="O25" s="39">
        <f>(O24-(O24*N25))</f>
        <v>0.24</v>
      </c>
      <c r="P25" s="64"/>
      <c r="Q25" s="56"/>
      <c r="R25" s="59"/>
    </row>
    <row r="26" spans="1:18" s="27" customFormat="1" ht="108" customHeight="1" x14ac:dyDescent="0.25">
      <c r="B26" s="53"/>
      <c r="C26" s="110"/>
      <c r="D26" s="113"/>
      <c r="E26" s="61" t="s">
        <v>66</v>
      </c>
      <c r="F26" s="11" t="s">
        <v>81</v>
      </c>
      <c r="G26" s="12" t="s">
        <v>20</v>
      </c>
      <c r="H26" s="36">
        <f>VLOOKUP(G26,Criterios!$B$3:$C$6,2,FALSE)</f>
        <v>0.25</v>
      </c>
      <c r="I26" s="12" t="s">
        <v>24</v>
      </c>
      <c r="J26" s="36">
        <f>VLOOKUP(I26,Criterios!$B$7:$C$9,2,FALSE)</f>
        <v>0.15</v>
      </c>
      <c r="K26" s="12" t="s">
        <v>30</v>
      </c>
      <c r="L26" s="12" t="s">
        <v>32</v>
      </c>
      <c r="M26" s="12" t="s">
        <v>35</v>
      </c>
      <c r="N26" s="39">
        <f>+H26+J26</f>
        <v>0.4</v>
      </c>
      <c r="O26" s="39">
        <f>IF(N26&gt;1%,(O25-(O25*N26)),N26)</f>
        <v>0.14399999999999999</v>
      </c>
      <c r="P26" s="64">
        <f>IF(O27&gt;1%,O27,O26)</f>
        <v>0.14399999999999999</v>
      </c>
      <c r="Q26" s="56"/>
      <c r="R26" s="59"/>
    </row>
    <row r="27" spans="1:18" s="27" customFormat="1" ht="15" x14ac:dyDescent="0.25">
      <c r="B27" s="54"/>
      <c r="C27" s="111"/>
      <c r="D27" s="114"/>
      <c r="E27" s="62"/>
      <c r="F27" s="13" t="s">
        <v>43</v>
      </c>
      <c r="G27" s="14" t="s">
        <v>56</v>
      </c>
      <c r="H27" s="37">
        <f>VLOOKUP(G27,Criterios!$B$3:$C$6,2,FALSE)</f>
        <v>0</v>
      </c>
      <c r="I27" s="14" t="s">
        <v>56</v>
      </c>
      <c r="J27" s="37">
        <f>VLOOKUP(I27,Criterios!$B$7:$C$9,2,FALSE)</f>
        <v>0</v>
      </c>
      <c r="K27" s="14"/>
      <c r="L27" s="14"/>
      <c r="M27" s="14"/>
      <c r="N27" s="40">
        <f t="shared" ref="N27" si="7">+H27+J27</f>
        <v>0</v>
      </c>
      <c r="O27" s="40">
        <f>IF(N27&gt;1%,(O26-(O26*N27)),N27)</f>
        <v>0</v>
      </c>
      <c r="P27" s="65"/>
      <c r="Q27" s="57"/>
      <c r="R27" s="60"/>
    </row>
    <row r="28" spans="1:18" s="28" customFormat="1" ht="127.5" x14ac:dyDescent="0.25">
      <c r="B28" s="52" t="s">
        <v>75</v>
      </c>
      <c r="C28" s="47" t="s">
        <v>52</v>
      </c>
      <c r="D28" s="50">
        <f>VLOOKUP(C28,Criterios!$A$20:$B$24,2,FALSE)</f>
        <v>0.6</v>
      </c>
      <c r="E28" s="66" t="s">
        <v>83</v>
      </c>
      <c r="F28" s="9" t="s">
        <v>84</v>
      </c>
      <c r="G28" s="10" t="s">
        <v>20</v>
      </c>
      <c r="H28" s="35">
        <f>VLOOKUP(G28,Criterios!$B$3:$C$6,2,FALSE)</f>
        <v>0.25</v>
      </c>
      <c r="I28" s="10" t="s">
        <v>24</v>
      </c>
      <c r="J28" s="35">
        <f>VLOOKUP(I28,Criterios!$B$7:$C$9,2,FALSE)</f>
        <v>0.15</v>
      </c>
      <c r="K28" s="10" t="s">
        <v>30</v>
      </c>
      <c r="L28" s="10" t="s">
        <v>32</v>
      </c>
      <c r="M28" s="10" t="s">
        <v>35</v>
      </c>
      <c r="N28" s="38">
        <f>+H28+J28</f>
        <v>0.4</v>
      </c>
      <c r="O28" s="38">
        <f>(D28-(D28*N28))</f>
        <v>0.36</v>
      </c>
      <c r="P28" s="69">
        <f>IF(O29&gt;1%,O29,O28)</f>
        <v>0.36</v>
      </c>
      <c r="Q28" s="55">
        <f>IF(P30&gt;1%,P30,P28)</f>
        <v>0.36</v>
      </c>
      <c r="R28" s="58" t="str">
        <f>IF(Q28&lt;=20%,Criterios!$A$20,IF(Q28&lt;=40%,Criterios!$A$21,IF(Q28&lt;=60%,Criterios!$A$22,IF(Q28&lt;=80,Criterios!$A$23,Criterios!$A$24))))</f>
        <v>Baja</v>
      </c>
    </row>
    <row r="29" spans="1:18" s="28" customFormat="1" ht="15" x14ac:dyDescent="0.25">
      <c r="B29" s="53"/>
      <c r="C29" s="48"/>
      <c r="D29" s="51"/>
      <c r="E29" s="61"/>
      <c r="F29" s="11" t="s">
        <v>43</v>
      </c>
      <c r="G29" s="12" t="s">
        <v>56</v>
      </c>
      <c r="H29" s="36">
        <f>VLOOKUP(G29,Criterios!$B$3:$C$6,2,FALSE)</f>
        <v>0</v>
      </c>
      <c r="I29" s="12" t="s">
        <v>56</v>
      </c>
      <c r="J29" s="36">
        <f>VLOOKUP(I29,Criterios!$B$7:$C$9,2,FALSE)</f>
        <v>0</v>
      </c>
      <c r="K29" s="12"/>
      <c r="L29" s="12"/>
      <c r="M29" s="12"/>
      <c r="N29" s="39">
        <f t="shared" ref="N29" si="8">+H29+J29</f>
        <v>0</v>
      </c>
      <c r="O29" s="39">
        <f>(O28-(O28*N29))</f>
        <v>0.36</v>
      </c>
      <c r="P29" s="64"/>
      <c r="Q29" s="56"/>
      <c r="R29" s="59"/>
    </row>
    <row r="30" spans="1:18" s="28" customFormat="1" ht="15" x14ac:dyDescent="0.25">
      <c r="B30" s="53"/>
      <c r="C30" s="48"/>
      <c r="D30" s="51"/>
      <c r="E30" s="61" t="s">
        <v>61</v>
      </c>
      <c r="F30" s="11" t="s">
        <v>60</v>
      </c>
      <c r="G30" s="12" t="s">
        <v>56</v>
      </c>
      <c r="H30" s="36">
        <f>VLOOKUP(G30,Criterios!$B$3:$C$6,2,FALSE)</f>
        <v>0</v>
      </c>
      <c r="I30" s="12" t="s">
        <v>56</v>
      </c>
      <c r="J30" s="36">
        <f>VLOOKUP(I30,Criterios!$B$7:$C$9,2,FALSE)</f>
        <v>0</v>
      </c>
      <c r="K30" s="12"/>
      <c r="L30" s="12"/>
      <c r="M30" s="12"/>
      <c r="N30" s="39">
        <f>+H30+J30</f>
        <v>0</v>
      </c>
      <c r="O30" s="39">
        <f>IF(N30&gt;1%,(O29-(O29*N30)),N30)</f>
        <v>0</v>
      </c>
      <c r="P30" s="64">
        <f>IF(O31&gt;1%,O31,O30)</f>
        <v>0</v>
      </c>
      <c r="Q30" s="56"/>
      <c r="R30" s="59"/>
    </row>
    <row r="31" spans="1:18" x14ac:dyDescent="0.2">
      <c r="B31" s="54"/>
      <c r="C31" s="49"/>
      <c r="D31" s="63"/>
      <c r="E31" s="62"/>
      <c r="F31" s="13" t="s">
        <v>43</v>
      </c>
      <c r="G31" s="14" t="s">
        <v>56</v>
      </c>
      <c r="H31" s="37">
        <f>VLOOKUP(G31,Criterios!$B$3:$C$6,2,FALSE)</f>
        <v>0</v>
      </c>
      <c r="I31" s="14" t="s">
        <v>56</v>
      </c>
      <c r="J31" s="37">
        <f>VLOOKUP(I31,Criterios!$B$7:$C$9,2,FALSE)</f>
        <v>0</v>
      </c>
      <c r="K31" s="14"/>
      <c r="L31" s="14"/>
      <c r="M31" s="14"/>
      <c r="N31" s="40">
        <f t="shared" ref="N31" si="9">+H31+J31</f>
        <v>0</v>
      </c>
      <c r="O31" s="40">
        <f>IF(N31&gt;1%,(O30-(O30*N31)),N31)</f>
        <v>0</v>
      </c>
      <c r="P31" s="65"/>
      <c r="Q31" s="57"/>
      <c r="R31" s="60"/>
    </row>
    <row r="32" spans="1:18" ht="15" x14ac:dyDescent="0.2">
      <c r="A32" s="27"/>
      <c r="B32" s="2"/>
      <c r="C32" s="2"/>
      <c r="D32" s="2"/>
      <c r="E32" s="2"/>
      <c r="F32" s="2"/>
      <c r="G32" s="3"/>
      <c r="H32" s="3"/>
      <c r="I32" s="3"/>
      <c r="J32" s="3"/>
      <c r="K32" s="3"/>
      <c r="L32" s="3"/>
      <c r="M32" s="3"/>
      <c r="N32" s="3"/>
      <c r="O32" s="3"/>
      <c r="P32" s="3"/>
      <c r="Q32" s="3"/>
      <c r="R32" s="3"/>
    </row>
    <row r="33" spans="1:20" ht="4.5" customHeight="1" x14ac:dyDescent="0.2">
      <c r="A33" s="27"/>
      <c r="B33" s="4"/>
      <c r="C33" s="3"/>
      <c r="D33" s="3"/>
      <c r="E33" s="3"/>
      <c r="F33" s="2"/>
      <c r="G33" s="31"/>
      <c r="H33" s="31"/>
      <c r="I33" s="31"/>
      <c r="J33" s="31"/>
      <c r="K33" s="31"/>
      <c r="L33" s="3"/>
      <c r="M33" s="3"/>
      <c r="N33" s="3"/>
      <c r="O33" s="3"/>
      <c r="P33" s="3"/>
      <c r="Q33" s="3"/>
      <c r="R33" s="3"/>
    </row>
    <row r="34" spans="1:20" ht="6.75" customHeight="1" x14ac:dyDescent="0.2">
      <c r="A34" s="27"/>
      <c r="B34" s="2"/>
      <c r="C34" s="2"/>
      <c r="D34" s="2"/>
      <c r="E34" s="2"/>
      <c r="F34" s="2"/>
      <c r="G34" s="3"/>
      <c r="H34" s="3"/>
      <c r="I34" s="3"/>
      <c r="J34" s="3"/>
      <c r="K34" s="3"/>
      <c r="L34" s="3"/>
      <c r="M34" s="3"/>
      <c r="N34" s="3"/>
      <c r="O34" s="3"/>
      <c r="P34" s="3"/>
      <c r="Q34" s="3"/>
      <c r="R34" s="3"/>
    </row>
    <row r="35" spans="1:20" ht="16.5" customHeight="1" x14ac:dyDescent="0.2">
      <c r="A35" s="27"/>
      <c r="B35" s="107" t="s">
        <v>14</v>
      </c>
      <c r="C35" s="107"/>
      <c r="D35" s="107"/>
      <c r="E35" s="107"/>
      <c r="F35" s="107"/>
      <c r="G35" s="107"/>
      <c r="H35" s="107"/>
      <c r="I35" s="107"/>
      <c r="J35" s="107"/>
      <c r="K35" s="107"/>
      <c r="L35" s="107"/>
      <c r="M35" s="107"/>
      <c r="N35" s="107"/>
      <c r="O35" s="107"/>
      <c r="P35" s="107"/>
      <c r="Q35" s="107"/>
      <c r="R35" s="107"/>
      <c r="S35" s="107"/>
      <c r="T35" s="107"/>
    </row>
    <row r="36" spans="1:20" ht="15" x14ac:dyDescent="0.2">
      <c r="A36" s="27"/>
      <c r="B36" s="23"/>
      <c r="C36" s="24"/>
      <c r="D36" s="24"/>
      <c r="E36" s="24"/>
      <c r="F36" s="25"/>
      <c r="G36" s="31"/>
      <c r="H36" s="31"/>
      <c r="I36" s="31"/>
      <c r="J36" s="31"/>
      <c r="K36" s="31"/>
      <c r="L36" s="22"/>
    </row>
    <row r="37" spans="1:20" ht="15" customHeight="1" x14ac:dyDescent="0.2">
      <c r="A37" s="27"/>
      <c r="B37" s="4" t="s">
        <v>6</v>
      </c>
      <c r="C37" s="46">
        <v>45030</v>
      </c>
      <c r="D37" s="3"/>
      <c r="E37" s="4" t="s">
        <v>44</v>
      </c>
      <c r="F37" s="94" t="s">
        <v>69</v>
      </c>
      <c r="G37" s="95"/>
      <c r="H37" s="115" t="s">
        <v>62</v>
      </c>
      <c r="I37" s="80"/>
      <c r="J37" s="80"/>
      <c r="K37" s="81"/>
      <c r="L37" s="86" t="s">
        <v>87</v>
      </c>
      <c r="M37" s="86"/>
      <c r="N37" s="86"/>
      <c r="Q37" s="3"/>
      <c r="R37" s="3"/>
    </row>
    <row r="38" spans="1:20" ht="15" x14ac:dyDescent="0.2">
      <c r="A38" s="27"/>
      <c r="B38" s="23"/>
      <c r="C38" s="24"/>
      <c r="D38" s="24"/>
      <c r="E38" s="24"/>
      <c r="F38" s="25"/>
      <c r="G38" s="87"/>
      <c r="H38" s="87"/>
      <c r="I38" s="87"/>
      <c r="J38" s="87"/>
      <c r="K38" s="87"/>
      <c r="L38" s="22"/>
    </row>
    <row r="39" spans="1:20" s="28" customFormat="1" ht="28.5" customHeight="1" x14ac:dyDescent="0.25">
      <c r="B39" s="70" t="s">
        <v>2</v>
      </c>
      <c r="C39" s="70" t="s">
        <v>47</v>
      </c>
      <c r="D39" s="70"/>
      <c r="E39" s="88" t="s">
        <v>9</v>
      </c>
      <c r="F39" s="70" t="s">
        <v>3</v>
      </c>
      <c r="G39" s="71" t="s">
        <v>8</v>
      </c>
      <c r="H39" s="72"/>
      <c r="I39" s="72"/>
      <c r="J39" s="72"/>
      <c r="K39" s="72"/>
      <c r="L39" s="72"/>
      <c r="M39" s="73"/>
      <c r="N39" s="74" t="s">
        <v>58</v>
      </c>
      <c r="O39" s="74"/>
      <c r="P39" s="74"/>
      <c r="Q39" s="74"/>
      <c r="R39" s="91" t="s">
        <v>59</v>
      </c>
      <c r="S39" s="85" t="s">
        <v>13</v>
      </c>
      <c r="T39" s="32"/>
    </row>
    <row r="40" spans="1:20" s="28" customFormat="1" ht="21.75" customHeight="1" x14ac:dyDescent="0.25">
      <c r="B40" s="70"/>
      <c r="C40" s="70"/>
      <c r="D40" s="70"/>
      <c r="E40" s="89"/>
      <c r="F40" s="70"/>
      <c r="G40" s="75" t="s">
        <v>37</v>
      </c>
      <c r="H40" s="76"/>
      <c r="I40" s="76"/>
      <c r="J40" s="77"/>
      <c r="K40" s="75" t="s">
        <v>40</v>
      </c>
      <c r="L40" s="76"/>
      <c r="M40" s="77"/>
      <c r="N40" s="78" t="s">
        <v>42</v>
      </c>
      <c r="O40" s="78" t="s">
        <v>55</v>
      </c>
      <c r="P40" s="78" t="s">
        <v>45</v>
      </c>
      <c r="Q40" s="96" t="s">
        <v>57</v>
      </c>
      <c r="R40" s="91" t="s">
        <v>10</v>
      </c>
      <c r="S40" s="85"/>
      <c r="T40" s="32"/>
    </row>
    <row r="41" spans="1:20" s="28" customFormat="1" ht="25.5" x14ac:dyDescent="0.25">
      <c r="B41" s="70"/>
      <c r="C41" s="1" t="s">
        <v>48</v>
      </c>
      <c r="D41" s="1" t="s">
        <v>46</v>
      </c>
      <c r="E41" s="90"/>
      <c r="F41" s="70"/>
      <c r="G41" s="1" t="s">
        <v>38</v>
      </c>
      <c r="H41" s="1" t="s">
        <v>41</v>
      </c>
      <c r="I41" s="1" t="s">
        <v>39</v>
      </c>
      <c r="J41" s="1" t="s">
        <v>41</v>
      </c>
      <c r="K41" s="1" t="s">
        <v>28</v>
      </c>
      <c r="L41" s="29" t="s">
        <v>29</v>
      </c>
      <c r="M41" s="1" t="s">
        <v>34</v>
      </c>
      <c r="N41" s="79"/>
      <c r="O41" s="79"/>
      <c r="P41" s="79"/>
      <c r="Q41" s="97"/>
      <c r="R41" s="91"/>
      <c r="S41" s="85"/>
      <c r="T41" s="32"/>
    </row>
    <row r="42" spans="1:20" s="30" customFormat="1" ht="116.25" customHeight="1" x14ac:dyDescent="0.25">
      <c r="B42" s="52" t="s">
        <v>68</v>
      </c>
      <c r="C42" s="47" t="s">
        <v>52</v>
      </c>
      <c r="D42" s="50">
        <f>VLOOKUP(C42,Criterios!$A$20:$B$24,2,FALSE)</f>
        <v>0.6</v>
      </c>
      <c r="E42" s="66" t="s">
        <v>76</v>
      </c>
      <c r="F42" s="9" t="s">
        <v>74</v>
      </c>
      <c r="G42" s="10" t="s">
        <v>20</v>
      </c>
      <c r="H42" s="35">
        <f>VLOOKUP(G42,Criterios!$B$3:$C$6,2,FALSE)</f>
        <v>0.25</v>
      </c>
      <c r="I42" s="10" t="s">
        <v>24</v>
      </c>
      <c r="J42" s="35">
        <f>VLOOKUP(I42,Criterios!$B$7:$C$9,2,FALSE)</f>
        <v>0.15</v>
      </c>
      <c r="K42" s="10" t="s">
        <v>30</v>
      </c>
      <c r="L42" s="10" t="s">
        <v>32</v>
      </c>
      <c r="M42" s="10" t="s">
        <v>35</v>
      </c>
      <c r="N42" s="38">
        <f>+H42+J42</f>
        <v>0.4</v>
      </c>
      <c r="O42" s="38">
        <f>(D42-(D42*N42))</f>
        <v>0.36</v>
      </c>
      <c r="P42" s="69">
        <f>IF(O43&gt;1%,O43,O42)</f>
        <v>0.36</v>
      </c>
      <c r="Q42" s="55">
        <f>IF(P51&gt;1%,P51,P42)</f>
        <v>0.36</v>
      </c>
      <c r="R42" s="58" t="str">
        <f>IF(Q42&lt;=20%,Criterios!$A$20,IF(Q42&lt;=40%,Criterios!$A$21,IF(Q42&lt;=60%,Criterios!$A$22,IF(Q42&lt;=80,Criterios!$A$23,Criterios!$A$24))))</f>
        <v>Baja</v>
      </c>
      <c r="S42" s="45" t="s">
        <v>86</v>
      </c>
    </row>
    <row r="43" spans="1:20" s="30" customFormat="1" ht="14.25" x14ac:dyDescent="0.25">
      <c r="B43" s="53"/>
      <c r="C43" s="48"/>
      <c r="D43" s="51"/>
      <c r="E43" s="61"/>
      <c r="F43" s="11" t="s">
        <v>43</v>
      </c>
      <c r="G43" s="12" t="s">
        <v>56</v>
      </c>
      <c r="H43" s="36">
        <f>VLOOKUP(G43,Criterios!$B$3:$C$6,2,FALSE)</f>
        <v>0</v>
      </c>
      <c r="I43" s="12" t="s">
        <v>56</v>
      </c>
      <c r="J43" s="36">
        <f>VLOOKUP(I43,Criterios!$B$7:$C$9,2,FALSE)</f>
        <v>0</v>
      </c>
      <c r="K43" s="12"/>
      <c r="L43" s="12"/>
      <c r="M43" s="12"/>
      <c r="N43" s="39">
        <f t="shared" ref="N43" si="10">+H43+J43</f>
        <v>0</v>
      </c>
      <c r="O43" s="39">
        <f>(O42-(O42*N43))</f>
        <v>0.36</v>
      </c>
      <c r="P43" s="64"/>
      <c r="Q43" s="56"/>
      <c r="R43" s="59"/>
      <c r="S43" s="33"/>
    </row>
    <row r="44" spans="1:20" s="30" customFormat="1" ht="159" customHeight="1" x14ac:dyDescent="0.25">
      <c r="B44" s="53"/>
      <c r="C44" s="48"/>
      <c r="D44" s="51"/>
      <c r="E44" s="61" t="s">
        <v>71</v>
      </c>
      <c r="F44" s="11" t="s">
        <v>85</v>
      </c>
      <c r="G44" s="12" t="s">
        <v>20</v>
      </c>
      <c r="H44" s="36">
        <f>VLOOKUP(G44,Criterios!$B$3:$C$6,2,FALSE)</f>
        <v>0.25</v>
      </c>
      <c r="I44" s="12" t="s">
        <v>24</v>
      </c>
      <c r="J44" s="36">
        <f>VLOOKUP(I44,Criterios!$B$7:$C$9,2,FALSE)</f>
        <v>0.15</v>
      </c>
      <c r="K44" s="10" t="s">
        <v>30</v>
      </c>
      <c r="L44" s="12" t="s">
        <v>32</v>
      </c>
      <c r="M44" s="10" t="s">
        <v>35</v>
      </c>
      <c r="N44" s="39">
        <f>+H44+J44</f>
        <v>0.4</v>
      </c>
      <c r="O44" s="39">
        <f t="shared" ref="O44" si="11">IF(N44&gt;1%,(O43-(O43*N44)),N44)</f>
        <v>0.216</v>
      </c>
      <c r="P44" s="64">
        <f>IF(O45&gt;1%,O45,O44)</f>
        <v>0.216</v>
      </c>
      <c r="Q44" s="56"/>
      <c r="R44" s="59"/>
      <c r="S44" s="45" t="s">
        <v>86</v>
      </c>
    </row>
    <row r="45" spans="1:20" s="30" customFormat="1" ht="14.25" x14ac:dyDescent="0.25">
      <c r="B45" s="53"/>
      <c r="C45" s="48"/>
      <c r="D45" s="51"/>
      <c r="E45" s="62"/>
      <c r="F45" s="13" t="s">
        <v>43</v>
      </c>
      <c r="G45" s="14" t="s">
        <v>56</v>
      </c>
      <c r="H45" s="37">
        <f>VLOOKUP(G45,Criterios!$B$3:$C$6,2,FALSE)</f>
        <v>0</v>
      </c>
      <c r="I45" s="14" t="s">
        <v>56</v>
      </c>
      <c r="J45" s="37">
        <f>VLOOKUP(I45,Criterios!$B$7:$C$9,2,FALSE)</f>
        <v>0</v>
      </c>
      <c r="K45" s="12"/>
      <c r="L45" s="14"/>
      <c r="M45" s="14"/>
      <c r="N45" s="40">
        <f t="shared" ref="N45" si="12">+H45+J45</f>
        <v>0</v>
      </c>
      <c r="O45" s="39">
        <f>(O44-(O44*N45))</f>
        <v>0.216</v>
      </c>
      <c r="P45" s="65"/>
      <c r="Q45" s="56"/>
      <c r="R45" s="59"/>
      <c r="S45" s="33"/>
    </row>
    <row r="46" spans="1:20" s="30" customFormat="1" ht="127.5" x14ac:dyDescent="0.25">
      <c r="B46" s="53"/>
      <c r="C46" s="48"/>
      <c r="D46" s="51"/>
      <c r="E46" s="61" t="s">
        <v>77</v>
      </c>
      <c r="F46" s="11" t="s">
        <v>78</v>
      </c>
      <c r="G46" s="12" t="s">
        <v>20</v>
      </c>
      <c r="H46" s="36">
        <f>VLOOKUP(G46,Criterios!$B$3:$C$6,2,FALSE)</f>
        <v>0.25</v>
      </c>
      <c r="I46" s="12" t="s">
        <v>24</v>
      </c>
      <c r="J46" s="36">
        <f>VLOOKUP(I46,Criterios!$B$7:$C$9,2,FALSE)</f>
        <v>0.15</v>
      </c>
      <c r="K46" s="12" t="s">
        <v>30</v>
      </c>
      <c r="L46" s="12" t="s">
        <v>32</v>
      </c>
      <c r="M46" s="10" t="s">
        <v>35</v>
      </c>
      <c r="N46" s="39">
        <f>+H46+J46</f>
        <v>0.4</v>
      </c>
      <c r="O46" s="39">
        <f t="shared" ref="O46" si="13">IF(N46&gt;1%,(O45-(O45*N46)),N46)</f>
        <v>0.12959999999999999</v>
      </c>
      <c r="P46" s="64">
        <f>IF(O47&gt;1%,O47,O46)</f>
        <v>0.12959999999999999</v>
      </c>
      <c r="Q46" s="56"/>
      <c r="R46" s="59"/>
      <c r="S46" s="45" t="s">
        <v>86</v>
      </c>
    </row>
    <row r="47" spans="1:20" s="30" customFormat="1" ht="14.25" x14ac:dyDescent="0.25">
      <c r="B47" s="53"/>
      <c r="C47" s="48"/>
      <c r="D47" s="51"/>
      <c r="E47" s="62"/>
      <c r="F47" s="13" t="s">
        <v>43</v>
      </c>
      <c r="G47" s="14" t="s">
        <v>56</v>
      </c>
      <c r="H47" s="37">
        <f>VLOOKUP(G47,Criterios!$B$3:$C$6,2,FALSE)</f>
        <v>0</v>
      </c>
      <c r="I47" s="14" t="s">
        <v>56</v>
      </c>
      <c r="J47" s="37">
        <f>VLOOKUP(I47,Criterios!$B$7:$C$9,2,FALSE)</f>
        <v>0</v>
      </c>
      <c r="K47" s="14"/>
      <c r="L47" s="14"/>
      <c r="M47" s="14"/>
      <c r="N47" s="40">
        <f t="shared" ref="N47" si="14">+H47+J47</f>
        <v>0</v>
      </c>
      <c r="O47" s="39">
        <f>(O46-(O46*N47))</f>
        <v>0.12959999999999999</v>
      </c>
      <c r="P47" s="65"/>
      <c r="Q47" s="56"/>
      <c r="R47" s="59"/>
      <c r="S47" s="33"/>
    </row>
    <row r="48" spans="1:20" s="30" customFormat="1" ht="172.5" customHeight="1" x14ac:dyDescent="0.25">
      <c r="B48" s="53"/>
      <c r="C48" s="48"/>
      <c r="D48" s="51"/>
      <c r="E48" s="61" t="s">
        <v>72</v>
      </c>
      <c r="F48" s="11" t="s">
        <v>79</v>
      </c>
      <c r="G48" s="12" t="s">
        <v>20</v>
      </c>
      <c r="H48" s="36">
        <f>VLOOKUP(G48,Criterios!$B$3:$C$6,2,FALSE)</f>
        <v>0.25</v>
      </c>
      <c r="I48" s="12" t="s">
        <v>23</v>
      </c>
      <c r="J48" s="36">
        <f>VLOOKUP(I48,Criterios!$B$7:$C$9,2,FALSE)</f>
        <v>0.25</v>
      </c>
      <c r="K48" s="12" t="s">
        <v>30</v>
      </c>
      <c r="L48" s="12" t="s">
        <v>32</v>
      </c>
      <c r="M48" s="10" t="s">
        <v>35</v>
      </c>
      <c r="N48" s="39">
        <f>+H48+J48</f>
        <v>0.5</v>
      </c>
      <c r="O48" s="39">
        <f t="shared" ref="O48" si="15">IF(N48&gt;1%,(O47-(O47*N48)),N48)</f>
        <v>6.4799999999999996E-2</v>
      </c>
      <c r="P48" s="64">
        <f>IF(O49&gt;1%,O49,O48)</f>
        <v>6.4799999999999996E-2</v>
      </c>
      <c r="Q48" s="56"/>
      <c r="R48" s="59"/>
      <c r="S48" s="45" t="s">
        <v>88</v>
      </c>
    </row>
    <row r="49" spans="1:20" s="30" customFormat="1" ht="14.25" x14ac:dyDescent="0.25">
      <c r="B49" s="53"/>
      <c r="C49" s="48"/>
      <c r="D49" s="51"/>
      <c r="E49" s="62"/>
      <c r="F49" s="13" t="s">
        <v>43</v>
      </c>
      <c r="G49" s="14" t="s">
        <v>56</v>
      </c>
      <c r="H49" s="37">
        <f>VLOOKUP(G49,Criterios!$B$3:$C$6,2,FALSE)</f>
        <v>0</v>
      </c>
      <c r="I49" s="14" t="s">
        <v>56</v>
      </c>
      <c r="J49" s="37">
        <f>VLOOKUP(I49,Criterios!$B$7:$C$9,2,FALSE)</f>
        <v>0</v>
      </c>
      <c r="K49" s="14"/>
      <c r="L49" s="14"/>
      <c r="M49" s="14"/>
      <c r="N49" s="40">
        <f t="shared" ref="N49" si="16">+H49+J49</f>
        <v>0</v>
      </c>
      <c r="O49" s="39">
        <f>(O48-(O48*N49))</f>
        <v>6.4799999999999996E-2</v>
      </c>
      <c r="P49" s="65"/>
      <c r="Q49" s="56"/>
      <c r="R49" s="59"/>
      <c r="S49" s="33"/>
    </row>
    <row r="50" spans="1:20" s="30" customFormat="1" ht="108" customHeight="1" x14ac:dyDescent="0.25">
      <c r="B50" s="53"/>
      <c r="C50" s="48"/>
      <c r="D50" s="51"/>
      <c r="E50" s="61" t="s">
        <v>73</v>
      </c>
      <c r="F50" s="11" t="s">
        <v>80</v>
      </c>
      <c r="G50" s="12" t="s">
        <v>20</v>
      </c>
      <c r="H50" s="36">
        <f>VLOOKUP(G50,Criterios!$B$3:$C$6,2,FALSE)</f>
        <v>0.25</v>
      </c>
      <c r="I50" s="12" t="s">
        <v>24</v>
      </c>
      <c r="J50" s="36">
        <f>VLOOKUP(I50,Criterios!$B$7:$C$9,2,FALSE)</f>
        <v>0.15</v>
      </c>
      <c r="K50" s="12" t="s">
        <v>30</v>
      </c>
      <c r="L50" s="12" t="s">
        <v>32</v>
      </c>
      <c r="M50" s="10" t="s">
        <v>35</v>
      </c>
      <c r="N50" s="39">
        <f>+H50+J50</f>
        <v>0.4</v>
      </c>
      <c r="O50" s="39">
        <f t="shared" ref="O50" si="17">IF(N50&gt;1%,(O49-(O49*N50)),N50)</f>
        <v>3.8879999999999998E-2</v>
      </c>
      <c r="P50" s="64">
        <f>IF(O51&gt;1%,O51,O50)</f>
        <v>3.8879999999999998E-2</v>
      </c>
      <c r="Q50" s="56"/>
      <c r="R50" s="59"/>
      <c r="S50" s="45" t="s">
        <v>86</v>
      </c>
    </row>
    <row r="51" spans="1:20" s="30" customFormat="1" ht="14.25" x14ac:dyDescent="0.25">
      <c r="B51" s="54"/>
      <c r="C51" s="49"/>
      <c r="D51" s="63"/>
      <c r="E51" s="62"/>
      <c r="F51" s="13" t="s">
        <v>43</v>
      </c>
      <c r="G51" s="14" t="s">
        <v>56</v>
      </c>
      <c r="H51" s="37">
        <f>VLOOKUP(G51,Criterios!$B$3:$C$6,2,FALSE)</f>
        <v>0</v>
      </c>
      <c r="I51" s="14" t="s">
        <v>56</v>
      </c>
      <c r="J51" s="37">
        <f>VLOOKUP(I51,Criterios!$B$7:$C$9,2,FALSE)</f>
        <v>0</v>
      </c>
      <c r="K51" s="14"/>
      <c r="L51" s="14"/>
      <c r="M51" s="14"/>
      <c r="N51" s="40">
        <f t="shared" ref="N51" si="18">+H51+J51</f>
        <v>0</v>
      </c>
      <c r="O51" s="39">
        <f>(O50-(O50*N51))</f>
        <v>3.8879999999999998E-2</v>
      </c>
      <c r="P51" s="65"/>
      <c r="Q51" s="57"/>
      <c r="R51" s="60"/>
      <c r="S51" s="33"/>
    </row>
    <row r="52" spans="1:20" s="30" customFormat="1" ht="190.5" customHeight="1" x14ac:dyDescent="0.25">
      <c r="B52" s="52" t="s">
        <v>82</v>
      </c>
      <c r="C52" s="109" t="s">
        <v>51</v>
      </c>
      <c r="D52" s="112">
        <f>VLOOKUP(C52,Criterios!$A$20:$B$24,2,FALSE)</f>
        <v>0.4</v>
      </c>
      <c r="E52" s="66" t="s">
        <v>65</v>
      </c>
      <c r="F52" s="9" t="s">
        <v>67</v>
      </c>
      <c r="G52" s="10" t="s">
        <v>20</v>
      </c>
      <c r="H52" s="35">
        <f>VLOOKUP(G52,Criterios!$B$3:$C$6,2,FALSE)</f>
        <v>0.25</v>
      </c>
      <c r="I52" s="10" t="s">
        <v>24</v>
      </c>
      <c r="J52" s="35">
        <f>VLOOKUP(I52,Criterios!$B$7:$C$9,2,FALSE)</f>
        <v>0.15</v>
      </c>
      <c r="K52" s="12" t="s">
        <v>30</v>
      </c>
      <c r="L52" s="10" t="s">
        <v>32</v>
      </c>
      <c r="M52" s="10" t="s">
        <v>35</v>
      </c>
      <c r="N52" s="38">
        <f>+H52+J52</f>
        <v>0.4</v>
      </c>
      <c r="O52" s="38">
        <f>(D52-(D52*N52))</f>
        <v>0.24</v>
      </c>
      <c r="P52" s="69">
        <f>IF(O53&gt;1%,O53,O52)</f>
        <v>0.24</v>
      </c>
      <c r="Q52" s="55">
        <f>IF(P54&gt;1%,P54,P52)</f>
        <v>0.14399999999999999</v>
      </c>
      <c r="R52" s="58" t="str">
        <f>IF(Q52&lt;=20%,Criterios!$A$20,IF(Q52&lt;=40%,Criterios!$A$21,IF(Q52&lt;=60%,Criterios!$A$22,IF(Q52&lt;=80,Criterios!$A$23,Criterios!$A$24))))</f>
        <v>Muy baja</v>
      </c>
      <c r="S52" s="45" t="s">
        <v>86</v>
      </c>
    </row>
    <row r="53" spans="1:20" s="27" customFormat="1" ht="15" x14ac:dyDescent="0.25">
      <c r="B53" s="53"/>
      <c r="C53" s="110"/>
      <c r="D53" s="113"/>
      <c r="E53" s="61"/>
      <c r="F53" s="11" t="s">
        <v>43</v>
      </c>
      <c r="G53" s="12" t="s">
        <v>56</v>
      </c>
      <c r="H53" s="36">
        <f>VLOOKUP(G53,Criterios!$B$3:$C$6,2,FALSE)</f>
        <v>0</v>
      </c>
      <c r="I53" s="12" t="s">
        <v>56</v>
      </c>
      <c r="J53" s="36">
        <f>VLOOKUP(I53,Criterios!$B$7:$C$9,2,FALSE)</f>
        <v>0</v>
      </c>
      <c r="K53" s="12"/>
      <c r="L53" s="12"/>
      <c r="M53" s="12"/>
      <c r="N53" s="39">
        <f t="shared" ref="N53" si="19">+H53+J53</f>
        <v>0</v>
      </c>
      <c r="O53" s="39">
        <f>(O52-(O52*N53))</f>
        <v>0.24</v>
      </c>
      <c r="P53" s="64"/>
      <c r="Q53" s="56"/>
      <c r="R53" s="59"/>
      <c r="S53" s="34"/>
    </row>
    <row r="54" spans="1:20" s="27" customFormat="1" ht="108" customHeight="1" x14ac:dyDescent="0.25">
      <c r="B54" s="53"/>
      <c r="C54" s="110"/>
      <c r="D54" s="113"/>
      <c r="E54" s="61" t="s">
        <v>66</v>
      </c>
      <c r="F54" s="11" t="s">
        <v>81</v>
      </c>
      <c r="G54" s="12" t="s">
        <v>20</v>
      </c>
      <c r="H54" s="36">
        <f>VLOOKUP(G54,Criterios!$B$3:$C$6,2,FALSE)</f>
        <v>0.25</v>
      </c>
      <c r="I54" s="12" t="s">
        <v>24</v>
      </c>
      <c r="J54" s="36">
        <f>VLOOKUP(I54,Criterios!$B$7:$C$9,2,FALSE)</f>
        <v>0.15</v>
      </c>
      <c r="K54" s="12" t="s">
        <v>30</v>
      </c>
      <c r="L54" s="12" t="s">
        <v>32</v>
      </c>
      <c r="M54" s="12" t="s">
        <v>35</v>
      </c>
      <c r="N54" s="39">
        <f>+H54+J54</f>
        <v>0.4</v>
      </c>
      <c r="O54" s="39">
        <f>IF(N54&gt;1%,(O53-(O53*N54)),N54)</f>
        <v>0.14399999999999999</v>
      </c>
      <c r="P54" s="64">
        <f>IF(O55&gt;1%,O55,O54)</f>
        <v>0.14399999999999999</v>
      </c>
      <c r="Q54" s="56"/>
      <c r="R54" s="59"/>
      <c r="S54" s="45" t="s">
        <v>86</v>
      </c>
    </row>
    <row r="55" spans="1:20" s="27" customFormat="1" ht="15" x14ac:dyDescent="0.25">
      <c r="B55" s="54"/>
      <c r="C55" s="111"/>
      <c r="D55" s="114"/>
      <c r="E55" s="62"/>
      <c r="F55" s="13" t="s">
        <v>43</v>
      </c>
      <c r="G55" s="14" t="s">
        <v>56</v>
      </c>
      <c r="H55" s="37">
        <f>VLOOKUP(G55,Criterios!$B$3:$C$6,2,FALSE)</f>
        <v>0</v>
      </c>
      <c r="I55" s="14" t="s">
        <v>56</v>
      </c>
      <c r="J55" s="37">
        <f>VLOOKUP(I55,Criterios!$B$7:$C$9,2,FALSE)</f>
        <v>0</v>
      </c>
      <c r="K55" s="14"/>
      <c r="L55" s="14"/>
      <c r="M55" s="14"/>
      <c r="N55" s="40">
        <f t="shared" ref="N55" si="20">+H55+J55</f>
        <v>0</v>
      </c>
      <c r="O55" s="40">
        <f>IF(N55&gt;1%,(O54-(O54*N55)),N55)</f>
        <v>0</v>
      </c>
      <c r="P55" s="65"/>
      <c r="Q55" s="57"/>
      <c r="R55" s="60"/>
      <c r="S55" s="34"/>
    </row>
    <row r="56" spans="1:20" s="28" customFormat="1" ht="127.5" x14ac:dyDescent="0.25">
      <c r="B56" s="52" t="s">
        <v>75</v>
      </c>
      <c r="C56" s="47" t="s">
        <v>52</v>
      </c>
      <c r="D56" s="50">
        <f>VLOOKUP(C56,Criterios!$A$20:$B$24,2,FALSE)</f>
        <v>0.6</v>
      </c>
      <c r="E56" s="66" t="s">
        <v>83</v>
      </c>
      <c r="F56" s="9" t="s">
        <v>84</v>
      </c>
      <c r="G56" s="10" t="s">
        <v>20</v>
      </c>
      <c r="H56" s="35">
        <f>VLOOKUP(G56,Criterios!$B$3:$C$6,2,FALSE)</f>
        <v>0.25</v>
      </c>
      <c r="I56" s="10" t="s">
        <v>24</v>
      </c>
      <c r="J56" s="35">
        <f>VLOOKUP(I56,Criterios!$B$7:$C$9,2,FALSE)</f>
        <v>0.15</v>
      </c>
      <c r="K56" s="10" t="s">
        <v>30</v>
      </c>
      <c r="L56" s="10" t="s">
        <v>32</v>
      </c>
      <c r="M56" s="10" t="s">
        <v>35</v>
      </c>
      <c r="N56" s="38">
        <f>+H56+J56</f>
        <v>0.4</v>
      </c>
      <c r="O56" s="38">
        <f>(D56-(D56*N56))</f>
        <v>0.36</v>
      </c>
      <c r="P56" s="67">
        <f>IF(O57&gt;1%,O57,O56)</f>
        <v>0.36</v>
      </c>
      <c r="Q56" s="55">
        <f>IF(P58&gt;1%,P58,P56)</f>
        <v>0.36</v>
      </c>
      <c r="R56" s="58" t="str">
        <f>IF(Q56&lt;=20%,Criterios!$A$20,IF(Q56&lt;=40%,Criterios!$A$21,IF(Q56&lt;=60%,Criterios!$A$22,IF(Q56&lt;=80,Criterios!$A$23,Criterios!$A$24))))</f>
        <v>Baja</v>
      </c>
      <c r="S56" s="45" t="s">
        <v>86</v>
      </c>
    </row>
    <row r="57" spans="1:20" s="28" customFormat="1" ht="15" x14ac:dyDescent="0.25">
      <c r="B57" s="53"/>
      <c r="C57" s="48"/>
      <c r="D57" s="51"/>
      <c r="E57" s="61"/>
      <c r="F57" s="11" t="s">
        <v>43</v>
      </c>
      <c r="G57" s="12" t="s">
        <v>56</v>
      </c>
      <c r="H57" s="36">
        <f>VLOOKUP(G57,Criterios!$B$3:$C$6,2,FALSE)</f>
        <v>0</v>
      </c>
      <c r="I57" s="12" t="s">
        <v>56</v>
      </c>
      <c r="J57" s="36">
        <f>VLOOKUP(I57,Criterios!$B$7:$C$9,2,FALSE)</f>
        <v>0</v>
      </c>
      <c r="K57" s="12"/>
      <c r="L57" s="12"/>
      <c r="M57" s="12"/>
      <c r="N57" s="39">
        <f t="shared" ref="N57" si="21">+H57+J57</f>
        <v>0</v>
      </c>
      <c r="O57" s="39">
        <f>(O56-(O56*N57))</f>
        <v>0.36</v>
      </c>
      <c r="P57" s="68"/>
      <c r="Q57" s="56"/>
      <c r="R57" s="59"/>
      <c r="S57" s="45"/>
    </row>
    <row r="58" spans="1:20" s="28" customFormat="1" ht="15" x14ac:dyDescent="0.25">
      <c r="B58" s="53"/>
      <c r="C58" s="48"/>
      <c r="D58" s="51"/>
      <c r="E58" s="61" t="s">
        <v>61</v>
      </c>
      <c r="F58" s="11" t="s">
        <v>60</v>
      </c>
      <c r="G58" s="12" t="s">
        <v>56</v>
      </c>
      <c r="H58" s="36">
        <f>VLOOKUP(G58,Criterios!$B$3:$C$6,2,FALSE)</f>
        <v>0</v>
      </c>
      <c r="I58" s="12" t="s">
        <v>56</v>
      </c>
      <c r="J58" s="36">
        <f>VLOOKUP(I58,Criterios!$B$7:$C$9,2,FALSE)</f>
        <v>0</v>
      </c>
      <c r="K58" s="12"/>
      <c r="L58" s="12"/>
      <c r="M58" s="12"/>
      <c r="N58" s="39">
        <f>+H58+J58</f>
        <v>0</v>
      </c>
      <c r="O58" s="39">
        <f>IF(N58&gt;1%,(O57-(O57*N58)),N58)</f>
        <v>0</v>
      </c>
      <c r="P58" s="64">
        <f>IF(O59&gt;1%,O59,O58)</f>
        <v>0</v>
      </c>
      <c r="Q58" s="56"/>
      <c r="R58" s="59"/>
      <c r="S58" s="45"/>
    </row>
    <row r="59" spans="1:20" x14ac:dyDescent="0.2">
      <c r="B59" s="54"/>
      <c r="C59" s="49"/>
      <c r="D59" s="63"/>
      <c r="E59" s="62"/>
      <c r="F59" s="13" t="s">
        <v>43</v>
      </c>
      <c r="G59" s="14" t="s">
        <v>56</v>
      </c>
      <c r="H59" s="37">
        <f>VLOOKUP(G59,Criterios!$B$3:$C$6,2,FALSE)</f>
        <v>0</v>
      </c>
      <c r="I59" s="14" t="s">
        <v>56</v>
      </c>
      <c r="J59" s="37">
        <f>VLOOKUP(I59,Criterios!$B$7:$C$9,2,FALSE)</f>
        <v>0</v>
      </c>
      <c r="K59" s="14"/>
      <c r="L59" s="14"/>
      <c r="M59" s="14"/>
      <c r="N59" s="40">
        <f t="shared" ref="N59" si="22">+H59+J59</f>
        <v>0</v>
      </c>
      <c r="O59" s="40">
        <f>IF(N59&gt;1%,(O58-(O58*N59)),N59)</f>
        <v>0</v>
      </c>
      <c r="P59" s="65"/>
      <c r="Q59" s="57"/>
      <c r="R59" s="60"/>
      <c r="S59" s="45"/>
    </row>
    <row r="60" spans="1:20" x14ac:dyDescent="0.2">
      <c r="B60" s="2"/>
      <c r="C60" s="2"/>
      <c r="D60" s="2"/>
      <c r="E60" s="2"/>
      <c r="F60" s="2"/>
      <c r="G60" s="3"/>
      <c r="H60" s="3"/>
      <c r="I60" s="3"/>
      <c r="J60" s="3"/>
      <c r="K60" s="3"/>
      <c r="L60" s="3"/>
      <c r="M60" s="3"/>
      <c r="N60" s="3"/>
      <c r="O60" s="3"/>
      <c r="P60" s="3"/>
      <c r="Q60" s="5"/>
      <c r="R60" s="3"/>
    </row>
    <row r="61" spans="1:20" ht="5.25" customHeight="1" x14ac:dyDescent="0.2"/>
    <row r="63" spans="1:20" ht="6.75" customHeight="1" x14ac:dyDescent="0.2">
      <c r="A63" s="27"/>
      <c r="B63" s="2"/>
      <c r="C63" s="2"/>
      <c r="D63" s="2"/>
      <c r="E63" s="2"/>
      <c r="F63" s="2"/>
      <c r="G63" s="3"/>
      <c r="H63" s="3"/>
      <c r="I63" s="3"/>
      <c r="J63" s="3"/>
      <c r="K63" s="3"/>
      <c r="L63" s="3"/>
      <c r="M63" s="3"/>
      <c r="N63" s="3"/>
      <c r="O63" s="3"/>
      <c r="P63" s="3"/>
      <c r="Q63" s="3"/>
      <c r="R63" s="3"/>
    </row>
    <row r="64" spans="1:20" ht="16.5" customHeight="1" x14ac:dyDescent="0.2">
      <c r="A64" s="27"/>
      <c r="B64" s="107" t="s">
        <v>11</v>
      </c>
      <c r="C64" s="107"/>
      <c r="D64" s="107"/>
      <c r="E64" s="107"/>
      <c r="F64" s="107"/>
      <c r="G64" s="107"/>
      <c r="H64" s="107"/>
      <c r="I64" s="107"/>
      <c r="J64" s="107"/>
      <c r="K64" s="107"/>
      <c r="L64" s="107"/>
      <c r="M64" s="107"/>
      <c r="N64" s="107"/>
      <c r="O64" s="107"/>
      <c r="P64" s="107"/>
      <c r="Q64" s="107"/>
      <c r="R64" s="107"/>
      <c r="S64" s="107"/>
      <c r="T64" s="107"/>
    </row>
    <row r="65" spans="1:20" ht="15" x14ac:dyDescent="0.2">
      <c r="A65" s="27"/>
      <c r="B65" s="23"/>
      <c r="C65" s="24"/>
      <c r="D65" s="24"/>
      <c r="E65" s="24"/>
      <c r="F65" s="25"/>
      <c r="G65" s="31"/>
      <c r="H65" s="31"/>
      <c r="I65" s="31"/>
      <c r="J65" s="31"/>
      <c r="K65" s="31"/>
      <c r="L65" s="22"/>
    </row>
    <row r="66" spans="1:20" ht="15" customHeight="1" x14ac:dyDescent="0.2">
      <c r="A66" s="27"/>
      <c r="B66" s="4" t="s">
        <v>6</v>
      </c>
      <c r="C66" s="46">
        <v>45119</v>
      </c>
      <c r="D66" s="3"/>
      <c r="E66" s="4" t="s">
        <v>44</v>
      </c>
      <c r="F66" s="119" t="s">
        <v>69</v>
      </c>
      <c r="G66" s="120"/>
      <c r="H66" s="80" t="s">
        <v>63</v>
      </c>
      <c r="I66" s="80"/>
      <c r="J66" s="80"/>
      <c r="K66" s="81"/>
      <c r="L66" s="86" t="s">
        <v>89</v>
      </c>
      <c r="M66" s="86"/>
      <c r="N66" s="86"/>
      <c r="Q66" s="3"/>
      <c r="R66" s="3"/>
    </row>
    <row r="67" spans="1:20" ht="15" x14ac:dyDescent="0.2">
      <c r="A67" s="27"/>
      <c r="B67" s="23"/>
      <c r="C67" s="24"/>
      <c r="D67" s="24"/>
      <c r="E67" s="24"/>
      <c r="F67" s="25"/>
      <c r="G67" s="87"/>
      <c r="H67" s="87"/>
      <c r="I67" s="87"/>
      <c r="J67" s="87"/>
      <c r="K67" s="87"/>
      <c r="L67" s="22"/>
    </row>
    <row r="68" spans="1:20" s="28" customFormat="1" ht="28.5" customHeight="1" x14ac:dyDescent="0.25">
      <c r="B68" s="70" t="s">
        <v>2</v>
      </c>
      <c r="C68" s="70" t="s">
        <v>47</v>
      </c>
      <c r="D68" s="70"/>
      <c r="E68" s="88" t="s">
        <v>9</v>
      </c>
      <c r="F68" s="70" t="s">
        <v>3</v>
      </c>
      <c r="G68" s="71" t="s">
        <v>8</v>
      </c>
      <c r="H68" s="72"/>
      <c r="I68" s="72"/>
      <c r="J68" s="72"/>
      <c r="K68" s="72"/>
      <c r="L68" s="72"/>
      <c r="M68" s="73"/>
      <c r="N68" s="74" t="s">
        <v>58</v>
      </c>
      <c r="O68" s="74"/>
      <c r="P68" s="74"/>
      <c r="Q68" s="74"/>
      <c r="R68" s="91" t="s">
        <v>59</v>
      </c>
      <c r="S68" s="85" t="s">
        <v>13</v>
      </c>
      <c r="T68" s="85" t="s">
        <v>12</v>
      </c>
    </row>
    <row r="69" spans="1:20" s="28" customFormat="1" ht="21.75" customHeight="1" x14ac:dyDescent="0.25">
      <c r="B69" s="70"/>
      <c r="C69" s="70"/>
      <c r="D69" s="70"/>
      <c r="E69" s="89"/>
      <c r="F69" s="70"/>
      <c r="G69" s="75" t="s">
        <v>37</v>
      </c>
      <c r="H69" s="76"/>
      <c r="I69" s="76"/>
      <c r="J69" s="77"/>
      <c r="K69" s="75" t="s">
        <v>40</v>
      </c>
      <c r="L69" s="76"/>
      <c r="M69" s="77"/>
      <c r="N69" s="78" t="s">
        <v>42</v>
      </c>
      <c r="O69" s="78" t="s">
        <v>55</v>
      </c>
      <c r="P69" s="78" t="s">
        <v>45</v>
      </c>
      <c r="Q69" s="96" t="s">
        <v>57</v>
      </c>
      <c r="R69" s="91" t="s">
        <v>10</v>
      </c>
      <c r="S69" s="85"/>
      <c r="T69" s="85"/>
    </row>
    <row r="70" spans="1:20" s="28" customFormat="1" ht="25.5" x14ac:dyDescent="0.25">
      <c r="B70" s="70"/>
      <c r="C70" s="1" t="s">
        <v>48</v>
      </c>
      <c r="D70" s="1" t="s">
        <v>46</v>
      </c>
      <c r="E70" s="90"/>
      <c r="F70" s="70"/>
      <c r="G70" s="1" t="s">
        <v>38</v>
      </c>
      <c r="H70" s="1" t="s">
        <v>41</v>
      </c>
      <c r="I70" s="1" t="s">
        <v>39</v>
      </c>
      <c r="J70" s="1" t="s">
        <v>41</v>
      </c>
      <c r="K70" s="1" t="s">
        <v>28</v>
      </c>
      <c r="L70" s="29" t="s">
        <v>29</v>
      </c>
      <c r="M70" s="1" t="s">
        <v>34</v>
      </c>
      <c r="N70" s="79"/>
      <c r="O70" s="79"/>
      <c r="P70" s="79"/>
      <c r="Q70" s="97"/>
      <c r="R70" s="91"/>
      <c r="S70" s="85"/>
      <c r="T70" s="85"/>
    </row>
    <row r="71" spans="1:20" s="30" customFormat="1" ht="142.5" x14ac:dyDescent="0.25">
      <c r="B71" s="52" t="s">
        <v>68</v>
      </c>
      <c r="C71" s="47" t="s">
        <v>52</v>
      </c>
      <c r="D71" s="50">
        <f>VLOOKUP(C71,Criterios!$A$20:$B$24,2,FALSE)</f>
        <v>0.6</v>
      </c>
      <c r="E71" s="66" t="s">
        <v>76</v>
      </c>
      <c r="F71" s="9" t="s">
        <v>74</v>
      </c>
      <c r="G71" s="10" t="s">
        <v>20</v>
      </c>
      <c r="H71" s="35">
        <f>VLOOKUP(G71,Criterios!$B$3:$C$6,2,FALSE)</f>
        <v>0.25</v>
      </c>
      <c r="I71" s="10" t="s">
        <v>24</v>
      </c>
      <c r="J71" s="35">
        <f>VLOOKUP(I71,Criterios!$B$7:$C$9,2,FALSE)</f>
        <v>0.15</v>
      </c>
      <c r="K71" s="10" t="s">
        <v>30</v>
      </c>
      <c r="L71" s="10" t="s">
        <v>32</v>
      </c>
      <c r="M71" s="10" t="s">
        <v>35</v>
      </c>
      <c r="N71" s="38">
        <f>+H71+J71</f>
        <v>0.4</v>
      </c>
      <c r="O71" s="38">
        <f>(D71-(D71*N71))</f>
        <v>0.36</v>
      </c>
      <c r="P71" s="69">
        <f>IF(O72&gt;1%,O72,O71)</f>
        <v>0.36</v>
      </c>
      <c r="Q71" s="55">
        <f>IF(P80&gt;1%,P80,P71)</f>
        <v>0.36</v>
      </c>
      <c r="R71" s="58" t="s">
        <v>51</v>
      </c>
      <c r="S71" s="121" t="s">
        <v>90</v>
      </c>
      <c r="T71" s="121" t="s">
        <v>91</v>
      </c>
    </row>
    <row r="72" spans="1:20" s="30" customFormat="1" ht="14.25" x14ac:dyDescent="0.25">
      <c r="B72" s="53"/>
      <c r="C72" s="48"/>
      <c r="D72" s="51"/>
      <c r="E72" s="61"/>
      <c r="F72" s="11" t="s">
        <v>43</v>
      </c>
      <c r="G72" s="12" t="s">
        <v>56</v>
      </c>
      <c r="H72" s="36">
        <f>VLOOKUP(G72,Criterios!$B$3:$C$6,2,FALSE)</f>
        <v>0</v>
      </c>
      <c r="I72" s="12" t="s">
        <v>56</v>
      </c>
      <c r="J72" s="36">
        <f>VLOOKUP(I72,Criterios!$B$7:$C$9,2,FALSE)</f>
        <v>0</v>
      </c>
      <c r="K72" s="12"/>
      <c r="L72" s="12"/>
      <c r="M72" s="12"/>
      <c r="N72" s="39">
        <f t="shared" ref="N72" si="23">+H72+J72</f>
        <v>0</v>
      </c>
      <c r="O72" s="39">
        <f>(O71-(O71*N72))</f>
        <v>0.36</v>
      </c>
      <c r="P72" s="64"/>
      <c r="Q72" s="56"/>
      <c r="R72" s="59"/>
      <c r="S72" s="122"/>
      <c r="T72" s="122"/>
    </row>
    <row r="73" spans="1:20" s="30" customFormat="1" ht="153" x14ac:dyDescent="0.25">
      <c r="B73" s="53"/>
      <c r="C73" s="48"/>
      <c r="D73" s="51"/>
      <c r="E73" s="61" t="s">
        <v>71</v>
      </c>
      <c r="F73" s="11" t="s">
        <v>85</v>
      </c>
      <c r="G73" s="12" t="s">
        <v>20</v>
      </c>
      <c r="H73" s="36">
        <f>VLOOKUP(G73,Criterios!$B$3:$C$6,2,FALSE)</f>
        <v>0.25</v>
      </c>
      <c r="I73" s="12" t="s">
        <v>24</v>
      </c>
      <c r="J73" s="36">
        <f>VLOOKUP(I73,Criterios!$B$7:$C$9,2,FALSE)</f>
        <v>0.15</v>
      </c>
      <c r="K73" s="10" t="s">
        <v>30</v>
      </c>
      <c r="L73" s="12" t="s">
        <v>32</v>
      </c>
      <c r="M73" s="10" t="s">
        <v>35</v>
      </c>
      <c r="N73" s="39">
        <f>+H73+J73</f>
        <v>0.4</v>
      </c>
      <c r="O73" s="39">
        <f t="shared" ref="O73" si="24">IF(N73&gt;1%,(O72-(O72*N73)),N73)</f>
        <v>0.216</v>
      </c>
      <c r="P73" s="64">
        <f>IF(O74&gt;1%,O74,O73)</f>
        <v>0.216</v>
      </c>
      <c r="Q73" s="56"/>
      <c r="R73" s="59"/>
      <c r="S73" s="121" t="s">
        <v>90</v>
      </c>
      <c r="T73" s="121" t="s">
        <v>91</v>
      </c>
    </row>
    <row r="74" spans="1:20" s="30" customFormat="1" ht="14.25" x14ac:dyDescent="0.25">
      <c r="B74" s="53"/>
      <c r="C74" s="48"/>
      <c r="D74" s="51"/>
      <c r="E74" s="62"/>
      <c r="F74" s="13" t="s">
        <v>43</v>
      </c>
      <c r="G74" s="14" t="s">
        <v>56</v>
      </c>
      <c r="H74" s="37">
        <f>VLOOKUP(G74,Criterios!$B$3:$C$6,2,FALSE)</f>
        <v>0</v>
      </c>
      <c r="I74" s="14" t="s">
        <v>56</v>
      </c>
      <c r="J74" s="37">
        <f>VLOOKUP(I74,Criterios!$B$7:$C$9,2,FALSE)</f>
        <v>0</v>
      </c>
      <c r="K74" s="12"/>
      <c r="L74" s="14"/>
      <c r="M74" s="14"/>
      <c r="N74" s="40">
        <f t="shared" ref="N74" si="25">+H74+J74</f>
        <v>0</v>
      </c>
      <c r="O74" s="39">
        <f>(O73-(O73*N74))</f>
        <v>0.216</v>
      </c>
      <c r="P74" s="65"/>
      <c r="Q74" s="56"/>
      <c r="R74" s="59"/>
      <c r="S74" s="122"/>
      <c r="T74" s="122"/>
    </row>
    <row r="75" spans="1:20" s="30" customFormat="1" ht="171" x14ac:dyDescent="0.25">
      <c r="B75" s="53"/>
      <c r="C75" s="48"/>
      <c r="D75" s="51"/>
      <c r="E75" s="61" t="s">
        <v>77</v>
      </c>
      <c r="F75" s="11" t="s">
        <v>78</v>
      </c>
      <c r="G75" s="12" t="s">
        <v>20</v>
      </c>
      <c r="H75" s="36">
        <f>VLOOKUP(G75,Criterios!$B$3:$C$6,2,FALSE)</f>
        <v>0.25</v>
      </c>
      <c r="I75" s="12" t="s">
        <v>24</v>
      </c>
      <c r="J75" s="36">
        <f>VLOOKUP(I75,Criterios!$B$7:$C$9,2,FALSE)</f>
        <v>0.15</v>
      </c>
      <c r="K75" s="12" t="s">
        <v>30</v>
      </c>
      <c r="L75" s="12" t="s">
        <v>32</v>
      </c>
      <c r="M75" s="10" t="s">
        <v>35</v>
      </c>
      <c r="N75" s="39">
        <f>+H75+J75</f>
        <v>0.4</v>
      </c>
      <c r="O75" s="39">
        <f t="shared" ref="O75" si="26">IF(N75&gt;1%,(O74-(O74*N75)),N75)</f>
        <v>0.12959999999999999</v>
      </c>
      <c r="P75" s="64">
        <f>IF(O76&gt;1%,O76,O75)</f>
        <v>0.12959999999999999</v>
      </c>
      <c r="Q75" s="56"/>
      <c r="R75" s="59"/>
      <c r="S75" s="121" t="s">
        <v>90</v>
      </c>
      <c r="T75" s="121" t="s">
        <v>92</v>
      </c>
    </row>
    <row r="76" spans="1:20" s="27" customFormat="1" ht="15" x14ac:dyDescent="0.25">
      <c r="B76" s="53"/>
      <c r="C76" s="48"/>
      <c r="D76" s="51"/>
      <c r="E76" s="62"/>
      <c r="F76" s="13" t="s">
        <v>43</v>
      </c>
      <c r="G76" s="14" t="s">
        <v>56</v>
      </c>
      <c r="H76" s="37">
        <f>VLOOKUP(G76,Criterios!$B$3:$C$6,2,FALSE)</f>
        <v>0</v>
      </c>
      <c r="I76" s="14" t="s">
        <v>56</v>
      </c>
      <c r="J76" s="37">
        <f>VLOOKUP(I76,Criterios!$B$7:$C$9,2,FALSE)</f>
        <v>0</v>
      </c>
      <c r="K76" s="14"/>
      <c r="L76" s="14"/>
      <c r="M76" s="14"/>
      <c r="N76" s="40">
        <f t="shared" ref="N76" si="27">+H76+J76</f>
        <v>0</v>
      </c>
      <c r="O76" s="39">
        <f>(O75-(O75*N76))</f>
        <v>0.12959999999999999</v>
      </c>
      <c r="P76" s="65"/>
      <c r="Q76" s="56"/>
      <c r="R76" s="59"/>
      <c r="S76" s="122"/>
      <c r="T76" s="122"/>
    </row>
    <row r="77" spans="1:20" s="27" customFormat="1" ht="165.75" x14ac:dyDescent="0.25">
      <c r="B77" s="53"/>
      <c r="C77" s="48"/>
      <c r="D77" s="51"/>
      <c r="E77" s="61" t="s">
        <v>72</v>
      </c>
      <c r="F77" s="11" t="s">
        <v>79</v>
      </c>
      <c r="G77" s="12" t="s">
        <v>20</v>
      </c>
      <c r="H77" s="36">
        <f>VLOOKUP(G77,Criterios!$B$3:$C$6,2,FALSE)</f>
        <v>0.25</v>
      </c>
      <c r="I77" s="12" t="s">
        <v>23</v>
      </c>
      <c r="J77" s="36">
        <f>VLOOKUP(I77,Criterios!$B$7:$C$9,2,FALSE)</f>
        <v>0.25</v>
      </c>
      <c r="K77" s="12" t="s">
        <v>30</v>
      </c>
      <c r="L77" s="12" t="s">
        <v>32</v>
      </c>
      <c r="M77" s="10" t="s">
        <v>35</v>
      </c>
      <c r="N77" s="39">
        <f>+H77+J77</f>
        <v>0.5</v>
      </c>
      <c r="O77" s="39">
        <f t="shared" ref="O77" si="28">IF(N77&gt;1%,(O76-(O76*N77)),N77)</f>
        <v>6.4799999999999996E-2</v>
      </c>
      <c r="P77" s="64">
        <f>IF(O78&gt;1%,O78,O77)</f>
        <v>6.4799999999999996E-2</v>
      </c>
      <c r="Q77" s="56"/>
      <c r="R77" s="59"/>
      <c r="S77" s="121" t="s">
        <v>90</v>
      </c>
      <c r="T77" s="121" t="s">
        <v>93</v>
      </c>
    </row>
    <row r="78" spans="1:20" s="27" customFormat="1" ht="15" x14ac:dyDescent="0.25">
      <c r="B78" s="53"/>
      <c r="C78" s="48"/>
      <c r="D78" s="51"/>
      <c r="E78" s="62"/>
      <c r="F78" s="13" t="s">
        <v>43</v>
      </c>
      <c r="G78" s="14" t="s">
        <v>56</v>
      </c>
      <c r="H78" s="37">
        <f>VLOOKUP(G78,Criterios!$B$3:$C$6,2,FALSE)</f>
        <v>0</v>
      </c>
      <c r="I78" s="14" t="s">
        <v>56</v>
      </c>
      <c r="J78" s="37">
        <f>VLOOKUP(I78,Criterios!$B$7:$C$9,2,FALSE)</f>
        <v>0</v>
      </c>
      <c r="K78" s="14"/>
      <c r="L78" s="14"/>
      <c r="M78" s="14"/>
      <c r="N78" s="40">
        <f t="shared" ref="N78" si="29">+H78+J78</f>
        <v>0</v>
      </c>
      <c r="O78" s="39">
        <f>(O77-(O77*N78))</f>
        <v>6.4799999999999996E-2</v>
      </c>
      <c r="P78" s="65"/>
      <c r="Q78" s="56"/>
      <c r="R78" s="59"/>
      <c r="S78" s="122"/>
      <c r="T78" s="122"/>
    </row>
    <row r="79" spans="1:20" s="28" customFormat="1" ht="171" x14ac:dyDescent="0.25">
      <c r="B79" s="53"/>
      <c r="C79" s="48"/>
      <c r="D79" s="51"/>
      <c r="E79" s="61" t="s">
        <v>73</v>
      </c>
      <c r="F79" s="11" t="s">
        <v>80</v>
      </c>
      <c r="G79" s="12" t="s">
        <v>20</v>
      </c>
      <c r="H79" s="36">
        <f>VLOOKUP(G79,Criterios!$B$3:$C$6,2,FALSE)</f>
        <v>0.25</v>
      </c>
      <c r="I79" s="12" t="s">
        <v>24</v>
      </c>
      <c r="J79" s="36">
        <f>VLOOKUP(I79,Criterios!$B$7:$C$9,2,FALSE)</f>
        <v>0.15</v>
      </c>
      <c r="K79" s="12" t="s">
        <v>30</v>
      </c>
      <c r="L79" s="12" t="s">
        <v>32</v>
      </c>
      <c r="M79" s="10" t="s">
        <v>35</v>
      </c>
      <c r="N79" s="39">
        <f>+H79+J79</f>
        <v>0.4</v>
      </c>
      <c r="O79" s="39">
        <f t="shared" ref="O79" si="30">IF(N79&gt;1%,(O78-(O78*N79)),N79)</f>
        <v>3.8879999999999998E-2</v>
      </c>
      <c r="P79" s="64">
        <f>IF(O80&gt;1%,O80,O79)</f>
        <v>3.8879999999999998E-2</v>
      </c>
      <c r="Q79" s="56"/>
      <c r="R79" s="59"/>
      <c r="S79" s="121" t="s">
        <v>90</v>
      </c>
      <c r="T79" s="121" t="s">
        <v>92</v>
      </c>
    </row>
    <row r="80" spans="1:20" s="28" customFormat="1" ht="15" x14ac:dyDescent="0.25">
      <c r="B80" s="54"/>
      <c r="C80" s="49"/>
      <c r="D80" s="51"/>
      <c r="E80" s="62"/>
      <c r="F80" s="13" t="s">
        <v>43</v>
      </c>
      <c r="G80" s="14" t="s">
        <v>56</v>
      </c>
      <c r="H80" s="37">
        <f>VLOOKUP(G80,Criterios!$B$3:$C$6,2,FALSE)</f>
        <v>0</v>
      </c>
      <c r="I80" s="14" t="s">
        <v>56</v>
      </c>
      <c r="J80" s="37">
        <f>VLOOKUP(I80,Criterios!$B$7:$C$9,2,FALSE)</f>
        <v>0</v>
      </c>
      <c r="K80" s="14"/>
      <c r="L80" s="14"/>
      <c r="M80" s="14"/>
      <c r="N80" s="40">
        <f t="shared" ref="N80" si="31">+H80+J80</f>
        <v>0</v>
      </c>
      <c r="O80" s="39">
        <f>(O79-(O79*N80))</f>
        <v>3.8879999999999998E-2</v>
      </c>
      <c r="P80" s="65"/>
      <c r="Q80" s="57"/>
      <c r="R80" s="60"/>
      <c r="S80" s="122"/>
      <c r="T80" s="122"/>
    </row>
    <row r="81" spans="1:20" ht="178.5" x14ac:dyDescent="0.2">
      <c r="A81" s="30"/>
      <c r="B81" s="52" t="s">
        <v>82</v>
      </c>
      <c r="C81" s="109" t="s">
        <v>51</v>
      </c>
      <c r="D81" s="112">
        <f>VLOOKUP(C81,Criterios!$A$20:$B$24,2,FALSE)</f>
        <v>0.4</v>
      </c>
      <c r="E81" s="66" t="s">
        <v>65</v>
      </c>
      <c r="F81" s="9" t="s">
        <v>67</v>
      </c>
      <c r="G81" s="10" t="s">
        <v>20</v>
      </c>
      <c r="H81" s="35">
        <f>VLOOKUP(G81,Criterios!$B$3:$C$6,2,FALSE)</f>
        <v>0.25</v>
      </c>
      <c r="I81" s="10" t="s">
        <v>24</v>
      </c>
      <c r="J81" s="35">
        <f>VLOOKUP(I81,Criterios!$B$7:$C$9,2,FALSE)</f>
        <v>0.15</v>
      </c>
      <c r="K81" s="12" t="s">
        <v>30</v>
      </c>
      <c r="L81" s="10" t="s">
        <v>32</v>
      </c>
      <c r="M81" s="10" t="s">
        <v>35</v>
      </c>
      <c r="N81" s="38">
        <f>+H81+J81</f>
        <v>0.4</v>
      </c>
      <c r="O81" s="38">
        <f>(D81-(D81*N81))</f>
        <v>0.24</v>
      </c>
      <c r="P81" s="69">
        <f>IF(O82&gt;1%,O82,O81)</f>
        <v>0.24</v>
      </c>
      <c r="Q81" s="55">
        <f>IF(P83&gt;1%,P83,P81)</f>
        <v>0.14399999999999999</v>
      </c>
      <c r="R81" s="58" t="str">
        <f>IF(Q81&lt;=20%,Criterios!$A$20,IF(Q81&lt;=40%,Criterios!$A$21,IF(Q81&lt;=60%,Criterios!$A$22,IF(Q81&lt;=80,Criterios!$A$23,Criterios!$A$24))))</f>
        <v>Muy baja</v>
      </c>
      <c r="S81" s="121" t="s">
        <v>90</v>
      </c>
      <c r="T81" s="121" t="s">
        <v>94</v>
      </c>
    </row>
    <row r="82" spans="1:20" ht="15" x14ac:dyDescent="0.2">
      <c r="A82" s="30"/>
      <c r="B82" s="53"/>
      <c r="C82" s="110"/>
      <c r="D82" s="113"/>
      <c r="E82" s="61"/>
      <c r="F82" s="11" t="s">
        <v>43</v>
      </c>
      <c r="G82" s="12" t="s">
        <v>56</v>
      </c>
      <c r="H82" s="36">
        <f>VLOOKUP(G82,Criterios!$B$3:$C$6,2,FALSE)</f>
        <v>0</v>
      </c>
      <c r="I82" s="12" t="s">
        <v>56</v>
      </c>
      <c r="J82" s="36">
        <f>VLOOKUP(I82,Criterios!$B$7:$C$9,2,FALSE)</f>
        <v>0</v>
      </c>
      <c r="K82" s="12"/>
      <c r="L82" s="12"/>
      <c r="M82" s="12"/>
      <c r="N82" s="39">
        <f t="shared" ref="N82" si="32">+H82+J82</f>
        <v>0</v>
      </c>
      <c r="O82" s="39">
        <f>(O81-(O81*N82))</f>
        <v>0.24</v>
      </c>
      <c r="P82" s="64"/>
      <c r="Q82" s="56"/>
      <c r="R82" s="59"/>
      <c r="S82" s="123"/>
      <c r="T82" s="123"/>
    </row>
    <row r="83" spans="1:20" ht="142.5" x14ac:dyDescent="0.2">
      <c r="A83" s="30"/>
      <c r="B83" s="53"/>
      <c r="C83" s="110"/>
      <c r="D83" s="113"/>
      <c r="E83" s="61" t="s">
        <v>66</v>
      </c>
      <c r="F83" s="11" t="s">
        <v>81</v>
      </c>
      <c r="G83" s="12" t="s">
        <v>20</v>
      </c>
      <c r="H83" s="36">
        <f>VLOOKUP(G83,Criterios!$B$3:$C$6,2,FALSE)</f>
        <v>0.25</v>
      </c>
      <c r="I83" s="12" t="s">
        <v>24</v>
      </c>
      <c r="J83" s="36">
        <f>VLOOKUP(I83,Criterios!$B$7:$C$9,2,FALSE)</f>
        <v>0.15</v>
      </c>
      <c r="K83" s="12" t="s">
        <v>30</v>
      </c>
      <c r="L83" s="12" t="s">
        <v>32</v>
      </c>
      <c r="M83" s="12" t="s">
        <v>35</v>
      </c>
      <c r="N83" s="39">
        <f>+H83+J83</f>
        <v>0.4</v>
      </c>
      <c r="O83" s="39">
        <f>IF(N83&gt;1%,(O82-(O82*N83)),N83)</f>
        <v>0.14399999999999999</v>
      </c>
      <c r="P83" s="64">
        <f>IF(O84&gt;1%,O84,O83)</f>
        <v>0.14399999999999999</v>
      </c>
      <c r="Q83" s="56"/>
      <c r="R83" s="59"/>
      <c r="S83" s="121" t="s">
        <v>90</v>
      </c>
      <c r="T83" s="121" t="s">
        <v>94</v>
      </c>
    </row>
    <row r="84" spans="1:20" ht="15" x14ac:dyDescent="0.2">
      <c r="A84" s="30"/>
      <c r="B84" s="54"/>
      <c r="C84" s="111"/>
      <c r="D84" s="114"/>
      <c r="E84" s="62"/>
      <c r="F84" s="13" t="s">
        <v>43</v>
      </c>
      <c r="G84" s="14" t="s">
        <v>56</v>
      </c>
      <c r="H84" s="37">
        <f>VLOOKUP(G84,Criterios!$B$3:$C$6,2,FALSE)</f>
        <v>0</v>
      </c>
      <c r="I84" s="14" t="s">
        <v>56</v>
      </c>
      <c r="J84" s="37">
        <f>VLOOKUP(I84,Criterios!$B$7:$C$9,2,FALSE)</f>
        <v>0</v>
      </c>
      <c r="K84" s="14"/>
      <c r="L84" s="14"/>
      <c r="M84" s="14"/>
      <c r="N84" s="40">
        <f t="shared" ref="N84" si="33">+H84+J84</f>
        <v>0</v>
      </c>
      <c r="O84" s="40">
        <f>IF(N84&gt;1%,(O83-(O83*N84)),N84)</f>
        <v>0</v>
      </c>
      <c r="P84" s="65"/>
      <c r="Q84" s="57"/>
      <c r="R84" s="60"/>
      <c r="S84" s="123"/>
      <c r="T84" s="123"/>
    </row>
    <row r="85" spans="1:20" s="30" customFormat="1" ht="142.5" x14ac:dyDescent="0.25">
      <c r="B85" s="52" t="s">
        <v>75</v>
      </c>
      <c r="C85" s="47" t="s">
        <v>52</v>
      </c>
      <c r="D85" s="50">
        <f>VLOOKUP(C85,Criterios!$A$20:$B$24,2,FALSE)</f>
        <v>0.6</v>
      </c>
      <c r="E85" s="66" t="s">
        <v>83</v>
      </c>
      <c r="F85" s="9" t="s">
        <v>84</v>
      </c>
      <c r="G85" s="10" t="s">
        <v>20</v>
      </c>
      <c r="H85" s="35">
        <f>VLOOKUP(G85,Criterios!$B$3:$C$6,2,FALSE)</f>
        <v>0.25</v>
      </c>
      <c r="I85" s="10" t="s">
        <v>24</v>
      </c>
      <c r="J85" s="35">
        <f>VLOOKUP(I85,Criterios!$B$7:$C$9,2,FALSE)</f>
        <v>0.15</v>
      </c>
      <c r="K85" s="10" t="s">
        <v>30</v>
      </c>
      <c r="L85" s="10" t="s">
        <v>32</v>
      </c>
      <c r="M85" s="10" t="s">
        <v>35</v>
      </c>
      <c r="N85" s="38">
        <f>+H85+J85</f>
        <v>0.4</v>
      </c>
      <c r="O85" s="38">
        <f>(D85-(D85*N85))</f>
        <v>0.36</v>
      </c>
      <c r="P85" s="67">
        <f>IF(O86&gt;1%,O86,O85)</f>
        <v>0.36</v>
      </c>
      <c r="Q85" s="55">
        <f>IF(P87&gt;1%,P87,P85)</f>
        <v>0.36</v>
      </c>
      <c r="R85" s="58" t="str">
        <f>IF(Q85&lt;=20%,Criterios!$A$20,IF(Q85&lt;=40%,Criterios!$A$21,IF(Q85&lt;=60%,Criterios!$A$22,IF(Q85&lt;=80,Criterios!$A$23,Criterios!$A$24))))</f>
        <v>Baja</v>
      </c>
      <c r="S85" s="121" t="s">
        <v>90</v>
      </c>
      <c r="T85" s="121" t="s">
        <v>91</v>
      </c>
    </row>
    <row r="86" spans="1:20" s="27" customFormat="1" ht="15" x14ac:dyDescent="0.25">
      <c r="B86" s="53"/>
      <c r="C86" s="48"/>
      <c r="D86" s="51"/>
      <c r="E86" s="61"/>
      <c r="F86" s="11" t="s">
        <v>43</v>
      </c>
      <c r="G86" s="12" t="s">
        <v>56</v>
      </c>
      <c r="H86" s="36">
        <f>VLOOKUP(G86,Criterios!$B$3:$C$6,2,FALSE)</f>
        <v>0</v>
      </c>
      <c r="I86" s="12" t="s">
        <v>56</v>
      </c>
      <c r="J86" s="36">
        <f>VLOOKUP(I86,Criterios!$B$7:$C$9,2,FALSE)</f>
        <v>0</v>
      </c>
      <c r="K86" s="12"/>
      <c r="L86" s="12"/>
      <c r="M86" s="12"/>
      <c r="N86" s="39">
        <f t="shared" ref="N86" si="34">+H86+J86</f>
        <v>0</v>
      </c>
      <c r="O86" s="39">
        <f>(O85-(O85*N86))</f>
        <v>0.36</v>
      </c>
      <c r="P86" s="68"/>
      <c r="Q86" s="56"/>
      <c r="R86" s="59"/>
      <c r="S86" s="34"/>
      <c r="T86" s="34"/>
    </row>
    <row r="87" spans="1:20" s="27" customFormat="1" ht="15" x14ac:dyDescent="0.25">
      <c r="B87" s="53"/>
      <c r="C87" s="48"/>
      <c r="D87" s="51"/>
      <c r="E87" s="61" t="s">
        <v>61</v>
      </c>
      <c r="F87" s="11" t="s">
        <v>60</v>
      </c>
      <c r="G87" s="12" t="s">
        <v>56</v>
      </c>
      <c r="H87" s="36">
        <f>VLOOKUP(G87,Criterios!$B$3:$C$6,2,FALSE)</f>
        <v>0</v>
      </c>
      <c r="I87" s="12" t="s">
        <v>56</v>
      </c>
      <c r="J87" s="36">
        <f>VLOOKUP(I87,Criterios!$B$7:$C$9,2,FALSE)</f>
        <v>0</v>
      </c>
      <c r="K87" s="12"/>
      <c r="L87" s="12"/>
      <c r="M87" s="12"/>
      <c r="N87" s="39">
        <f>+H87+J87</f>
        <v>0</v>
      </c>
      <c r="O87" s="39">
        <f>IF(N87&gt;1%,(O86-(O86*N87)),N87)</f>
        <v>0</v>
      </c>
      <c r="P87" s="64">
        <f>IF(O88&gt;1%,O88,O87)</f>
        <v>0</v>
      </c>
      <c r="Q87" s="56"/>
      <c r="R87" s="59"/>
      <c r="S87" s="34"/>
      <c r="T87" s="34"/>
    </row>
    <row r="88" spans="1:20" s="27" customFormat="1" ht="15" x14ac:dyDescent="0.25">
      <c r="B88" s="54"/>
      <c r="C88" s="49"/>
      <c r="D88" s="63"/>
      <c r="E88" s="62"/>
      <c r="F88" s="13" t="s">
        <v>43</v>
      </c>
      <c r="G88" s="14" t="s">
        <v>56</v>
      </c>
      <c r="H88" s="37">
        <f>VLOOKUP(G88,Criterios!$B$3:$C$6,2,FALSE)</f>
        <v>0</v>
      </c>
      <c r="I88" s="14" t="s">
        <v>56</v>
      </c>
      <c r="J88" s="37">
        <f>VLOOKUP(I88,Criterios!$B$7:$C$9,2,FALSE)</f>
        <v>0</v>
      </c>
      <c r="K88" s="14"/>
      <c r="L88" s="14"/>
      <c r="M88" s="14"/>
      <c r="N88" s="40">
        <f t="shared" ref="N88" si="35">+H88+J88</f>
        <v>0</v>
      </c>
      <c r="O88" s="40">
        <f>IF(N88&gt;1%,(O87-(O87*N88)),N88)</f>
        <v>0</v>
      </c>
      <c r="P88" s="65"/>
      <c r="Q88" s="57"/>
      <c r="R88" s="60"/>
      <c r="S88" s="34"/>
      <c r="T88" s="34"/>
    </row>
    <row r="89" spans="1:20" x14ac:dyDescent="0.2">
      <c r="B89" s="2"/>
      <c r="C89" s="2"/>
      <c r="D89" s="2"/>
      <c r="E89" s="2"/>
      <c r="F89" s="2"/>
      <c r="G89" s="3"/>
      <c r="H89" s="3"/>
      <c r="I89" s="3"/>
      <c r="J89" s="3"/>
      <c r="K89" s="3"/>
      <c r="L89" s="3"/>
      <c r="M89" s="3"/>
      <c r="N89" s="3"/>
      <c r="O89" s="3"/>
      <c r="P89" s="3"/>
      <c r="Q89" s="5"/>
      <c r="R89" s="3"/>
    </row>
  </sheetData>
  <mergeCells count="157">
    <mergeCell ref="B81:B84"/>
    <mergeCell ref="C81:C84"/>
    <mergeCell ref="D81:D84"/>
    <mergeCell ref="E81:E82"/>
    <mergeCell ref="P81:P82"/>
    <mergeCell ref="Q81:Q84"/>
    <mergeCell ref="R81:R84"/>
    <mergeCell ref="E83:E84"/>
    <mergeCell ref="P83:P84"/>
    <mergeCell ref="B52:B55"/>
    <mergeCell ref="C52:C55"/>
    <mergeCell ref="D52:D55"/>
    <mergeCell ref="Q52:Q55"/>
    <mergeCell ref="R52:R55"/>
    <mergeCell ref="E77:E78"/>
    <mergeCell ref="P77:P78"/>
    <mergeCell ref="E79:E80"/>
    <mergeCell ref="P79:P80"/>
    <mergeCell ref="B42:B51"/>
    <mergeCell ref="C42:C51"/>
    <mergeCell ref="D42:D51"/>
    <mergeCell ref="Q42:Q51"/>
    <mergeCell ref="P44:P45"/>
    <mergeCell ref="E42:E43"/>
    <mergeCell ref="P42:P43"/>
    <mergeCell ref="E46:E47"/>
    <mergeCell ref="P46:P47"/>
    <mergeCell ref="E48:E49"/>
    <mergeCell ref="B28:B31"/>
    <mergeCell ref="C28:C31"/>
    <mergeCell ref="D28:D31"/>
    <mergeCell ref="E28:E29"/>
    <mergeCell ref="P28:P29"/>
    <mergeCell ref="F37:G37"/>
    <mergeCell ref="H37:K37"/>
    <mergeCell ref="C39:D40"/>
    <mergeCell ref="G39:M39"/>
    <mergeCell ref="B24:B27"/>
    <mergeCell ref="C24:C27"/>
    <mergeCell ref="D24:D27"/>
    <mergeCell ref="E24:E25"/>
    <mergeCell ref="P24:P25"/>
    <mergeCell ref="Q24:Q27"/>
    <mergeCell ref="R24:R27"/>
    <mergeCell ref="E26:E27"/>
    <mergeCell ref="P26:P27"/>
    <mergeCell ref="K12:M12"/>
    <mergeCell ref="G12:J12"/>
    <mergeCell ref="Q28:Q31"/>
    <mergeCell ref="R28:R31"/>
    <mergeCell ref="E30:E31"/>
    <mergeCell ref="R42:R51"/>
    <mergeCell ref="P30:P31"/>
    <mergeCell ref="S68:S70"/>
    <mergeCell ref="P14:P15"/>
    <mergeCell ref="P16:P17"/>
    <mergeCell ref="E44:E45"/>
    <mergeCell ref="P48:P49"/>
    <mergeCell ref="E50:E51"/>
    <mergeCell ref="P50:P51"/>
    <mergeCell ref="E52:E53"/>
    <mergeCell ref="P52:P53"/>
    <mergeCell ref="E54:E55"/>
    <mergeCell ref="P54:P55"/>
    <mergeCell ref="E56:E57"/>
    <mergeCell ref="P56:P57"/>
    <mergeCell ref="G40:J40"/>
    <mergeCell ref="K40:M40"/>
    <mergeCell ref="N40:N41"/>
    <mergeCell ref="O40:O41"/>
    <mergeCell ref="P40:P41"/>
    <mergeCell ref="C2:R5"/>
    <mergeCell ref="B7:T7"/>
    <mergeCell ref="B35:T35"/>
    <mergeCell ref="B64:T64"/>
    <mergeCell ref="B39:B41"/>
    <mergeCell ref="E39:E41"/>
    <mergeCell ref="F39:F41"/>
    <mergeCell ref="G38:K38"/>
    <mergeCell ref="R11:R13"/>
    <mergeCell ref="F11:F13"/>
    <mergeCell ref="E11:E13"/>
    <mergeCell ref="Q12:Q13"/>
    <mergeCell ref="L9:N9"/>
    <mergeCell ref="S39:S41"/>
    <mergeCell ref="G11:M11"/>
    <mergeCell ref="N12:N13"/>
    <mergeCell ref="O12:O13"/>
    <mergeCell ref="P12:P13"/>
    <mergeCell ref="N11:Q11"/>
    <mergeCell ref="B56:B59"/>
    <mergeCell ref="C56:C59"/>
    <mergeCell ref="D56:D59"/>
    <mergeCell ref="Q56:Q59"/>
    <mergeCell ref="R56:R59"/>
    <mergeCell ref="B11:B13"/>
    <mergeCell ref="B2:B5"/>
    <mergeCell ref="T68:T70"/>
    <mergeCell ref="L66:N66"/>
    <mergeCell ref="G67:K67"/>
    <mergeCell ref="B68:B70"/>
    <mergeCell ref="E68:E70"/>
    <mergeCell ref="F68:F70"/>
    <mergeCell ref="R68:R70"/>
    <mergeCell ref="E14:E15"/>
    <mergeCell ref="E16:E17"/>
    <mergeCell ref="I9:K9"/>
    <mergeCell ref="F9:G9"/>
    <mergeCell ref="C11:D12"/>
    <mergeCell ref="Q69:Q70"/>
    <mergeCell ref="R39:R41"/>
    <mergeCell ref="Q40:Q41"/>
    <mergeCell ref="L37:N37"/>
    <mergeCell ref="N39:Q39"/>
    <mergeCell ref="N68:Q68"/>
    <mergeCell ref="G69:J69"/>
    <mergeCell ref="K69:M69"/>
    <mergeCell ref="N69:N70"/>
    <mergeCell ref="O69:O70"/>
    <mergeCell ref="P69:P70"/>
    <mergeCell ref="H66:K66"/>
    <mergeCell ref="F66:G66"/>
    <mergeCell ref="E58:E59"/>
    <mergeCell ref="P58:P59"/>
    <mergeCell ref="B85:B88"/>
    <mergeCell ref="C85:C88"/>
    <mergeCell ref="D85:D88"/>
    <mergeCell ref="E85:E86"/>
    <mergeCell ref="P85:P86"/>
    <mergeCell ref="Q85:Q88"/>
    <mergeCell ref="R85:R88"/>
    <mergeCell ref="E87:E88"/>
    <mergeCell ref="P87:P88"/>
    <mergeCell ref="C71:C80"/>
    <mergeCell ref="D71:D80"/>
    <mergeCell ref="B71:B80"/>
    <mergeCell ref="Q71:Q80"/>
    <mergeCell ref="R71:R80"/>
    <mergeCell ref="Q14:Q23"/>
    <mergeCell ref="R14:R23"/>
    <mergeCell ref="E22:E23"/>
    <mergeCell ref="E18:E19"/>
    <mergeCell ref="E20:E21"/>
    <mergeCell ref="B14:B23"/>
    <mergeCell ref="C14:C23"/>
    <mergeCell ref="D14:D23"/>
    <mergeCell ref="P18:P19"/>
    <mergeCell ref="P20:P21"/>
    <mergeCell ref="P22:P23"/>
    <mergeCell ref="E73:E74"/>
    <mergeCell ref="P73:P74"/>
    <mergeCell ref="E71:E72"/>
    <mergeCell ref="P71:P72"/>
    <mergeCell ref="E75:E76"/>
    <mergeCell ref="P75:P76"/>
    <mergeCell ref="C68:D69"/>
    <mergeCell ref="G68:M68"/>
  </mergeCells>
  <dataValidations count="21">
    <dataValidation allowBlank="1" showInputMessage="1" showErrorMessage="1" prompt="Seleccione la respuesta de la lista desplegable." sqref="K41:M41 K13:M13 K70:M70" xr:uid="{00000000-0002-0000-0000-000000000000}"/>
    <dataValidation allowBlank="1" showInputMessage="1" showErrorMessage="1" prompt="Son las variables asignadas para evaluar el diseño del control del riesgo." sqref="G39 G11 G68" xr:uid="{00000000-0002-0000-0000-000001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T68:T70" xr:uid="{00000000-0002-0000-0000-000002000000}"/>
    <dataValidation allowBlank="1" showInputMessage="1" showErrorMessage="1" prompt="Relacione el riesgo identificado en el formato Mapa y plan de tratamiento de riesgos (FOR-SG-013)." sqref="B11:B13 B39:B41 B68:B70" xr:uid="{00000000-0002-0000-0000-000003000000}"/>
    <dataValidation allowBlank="1" showInputMessage="1" showErrorMessage="1" prompt="Relacione la causa del riesgo identificado en el formato Mapa y plan de tratamiento de riesgos (FOR-SG-013). Si cuenta con mas de dos causas, copie e inserte cuantas filas adicionales requiera." sqref="E11:E13 E39:E41 E68:E70" xr:uid="{00000000-0002-0000-0000-000004000000}"/>
    <dataValidation allowBlank="1" showInputMessage="1" showErrorMessage="1" prompt="Relacione la actividad de control registrada en el formato Mapa y plan de tratamiento de riesgos (FOR-SG-013). Si cuenta con mas de dos controles por causa, copie e inserte cuantas filas adicionales requiera." sqref="F11:F13 F39:F41 F68:F70" xr:uid="{00000000-0002-0000-0000-000005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K12:M12 K40:M40 K69:M69" xr:uid="{00000000-0002-0000-0000-000006000000}"/>
    <dataValidation allowBlank="1" showInputMessage="1" showErrorMessage="1" prompt="Permiten dar un peso a la eficiencia del control y de esta manera dar movimiento en la matriz de calor, a partir de los cambios en la probabilidad y el impacto." sqref="G12 G40 G69" xr:uid="{00000000-0002-0000-0000-000007000000}"/>
    <dataValidation allowBlank="1" showInputMessage="1" showErrorMessage="1" prompt="Respuesta automática. No diligenciar." sqref="J13 D70 H13 D13 J41 N12:P13 H41 D41 J70 N40:P41 H70 N69:P70" xr:uid="{00000000-0002-0000-0000-000008000000}"/>
    <dataValidation allowBlank="1" showInputMessage="1" showErrorMessage="1" prompt="Seleccione de la lista desplegable, la probabilidad inherente registrada en el Formato Mapa y plan de tratamiento de riesgos (FOR-SG-013), columna J." sqref="C13 C41 C70" xr:uid="{00000000-0002-0000-0000-000009000000}"/>
    <dataValidation allowBlank="1" showInputMessage="1" showErrorMessage="1" prompt="Registre las conclusiones u observaciones respecto al diseño de la actividad de control de acuerdo con cada uno de los atributos evaluados, cuando aplique." sqref="S39:S41 S68:S70" xr:uid="{00000000-0002-0000-0000-00000A000000}"/>
    <dataValidation allowBlank="1" showInputMessage="1" showErrorMessage="1" prompt="Seleccione la respuesta de la lista desplegable. Si no se requiere el uso de todas las filas, seleccione &quot;No aplica&quot; para aquellas que se encuentren vacias." sqref="G13 I13 G41 G70 I41 I70" xr:uid="{00000000-0002-0000-0000-00000B000000}"/>
    <dataValidation allowBlank="1" showInputMessage="1" showErrorMessage="1" prompt="Respuesta automática. No diligenciar. RECUERDE que para las filas vacias en las columnas &quot;G&quot; e &quot;I&quot; se debe seleccionar &quot;No aplica&quot;." sqref="Q12:Q13 Q40:Q41 Q69:Q70" xr:uid="{00000000-0002-0000-0000-00000C000000}"/>
    <dataValidation allowBlank="1" showInputMessage="1" showErrorMessage="1" prompt="Respuesta automática._x000a_El resultado que se genera, corresponde a la probabilidad residual que se debe registrar en la columna &quot;P&quot; del formato Mapa y plan de tratamiento de riesgos (FOR-SG-013)." sqref="R11:R13 R39:R41 R68:R70" xr:uid="{00000000-0002-0000-0000-00000D000000}"/>
    <dataValidation type="list" allowBlank="1" showInputMessage="1" showErrorMessage="1" sqref="G60:H60 G32:H32 G89:H89" xr:uid="{00000000-0002-0000-0000-00000E000000}">
      <formula1>#REF!</formula1>
    </dataValidation>
    <dataValidation type="list" allowBlank="1" showInputMessage="1" showErrorMessage="1" sqref="I89:Q89 I32:P32 I60:Q60" xr:uid="{00000000-0002-0000-0000-00000F000000}">
      <formula1>#REF!</formula1>
    </dataValidation>
    <dataValidation allowBlank="1" showInputMessage="1" showErrorMessage="1" prompt="En el formato DD/MM/AAAA, registre la fecha de diligenciamiento por parte del gestor del proceso." sqref="C9" xr:uid="{00000000-0002-0000-0000-000010000000}"/>
    <dataValidation allowBlank="1" showInputMessage="1" showErrorMessage="1" prompt="Registre el nombre del proceso." sqref="F9:G9 F37:G37 F66:G66" xr:uid="{00000000-0002-0000-0000-000011000000}"/>
    <dataValidation allowBlank="1" showInputMessage="1" showErrorMessage="1" prompt="Registre nombre completo del gestor del proceso." sqref="L9:N9" xr:uid="{00000000-0002-0000-0000-000012000000}"/>
    <dataValidation allowBlank="1" showInputMessage="1" showErrorMessage="1" prompt="En el formato DD/MM/AAAA, registre la fecha de diligenciamiento por parte del responsable de la revisión en calidad de segunda línea de defensa." sqref="C37" xr:uid="{00000000-0002-0000-0000-000013000000}"/>
    <dataValidation allowBlank="1" showInputMessage="1" showErrorMessage="1" prompt="En el formato DD/MM/AAAA, registre la fecha de diligenciamiento por parte del responsable de la evaluación en calidad de tercera línea de defensa." sqref="C66" xr:uid="{3E6AC220-08D7-4C7B-AB14-2AF1CEE02F92}"/>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32" max="16383" man="1"/>
  </rowBreaks>
  <colBreaks count="1" manualBreakCount="1">
    <brk id="19"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Criterios!$B$12:$B$13</xm:f>
          </x14:formula1>
          <xm:sqref>K14:K31 K42:K59 K71:K88</xm:sqref>
        </x14:dataValidation>
        <x14:dataValidation type="list" allowBlank="1" showInputMessage="1" showErrorMessage="1" xr:uid="{00000000-0002-0000-0000-000016000000}">
          <x14:formula1>
            <xm:f>Criterios!$B$14:$B$15</xm:f>
          </x14:formula1>
          <xm:sqref>L14:L31 L42:L59 L71:L88</xm:sqref>
        </x14:dataValidation>
        <x14:dataValidation type="list" allowBlank="1" showInputMessage="1" showErrorMessage="1" xr:uid="{00000000-0002-0000-0000-000017000000}">
          <x14:formula1>
            <xm:f>Criterios!$B$16:$B$17</xm:f>
          </x14:formula1>
          <xm:sqref>M14:M31 M42:M59 M71:M88</xm:sqref>
        </x14:dataValidation>
        <x14:dataValidation type="list" allowBlank="1" showInputMessage="1" showErrorMessage="1" xr:uid="{00000000-0002-0000-0000-000018000000}">
          <x14:formula1>
            <xm:f>Criterios!$A$20:$A$24</xm:f>
          </x14:formula1>
          <xm:sqref>C24:C31 C52:C59 C14 C42 C71 C81:C88</xm:sqref>
        </x14:dataValidation>
        <x14:dataValidation type="list" allowBlank="1" showInputMessage="1" showErrorMessage="1" xr:uid="{00000000-0002-0000-0000-000019000000}">
          <x14:formula1>
            <xm:f>Criterios!$B$3:$B$6</xm:f>
          </x14:formula1>
          <xm:sqref>G14:G31 G42:G59 G71:G88</xm:sqref>
        </x14:dataValidation>
        <x14:dataValidation type="list" allowBlank="1" showInputMessage="1" showErrorMessage="1" xr:uid="{00000000-0002-0000-0000-00001A000000}">
          <x14:formula1>
            <xm:f>Criterios!$B$7:$B$9</xm:f>
          </x14:formula1>
          <xm:sqref>I14:I31 I42:I59 I71:I88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4"/>
  <sheetViews>
    <sheetView topLeftCell="A7" workbookViewId="0">
      <selection activeCell="C21" sqref="C21"/>
    </sheetView>
  </sheetViews>
  <sheetFormatPr baseColWidth="10" defaultRowHeight="15" x14ac:dyDescent="0.25"/>
  <cols>
    <col min="1" max="1" width="21.28515625" bestFit="1" customWidth="1"/>
  </cols>
  <sheetData>
    <row r="2" spans="1:3" x14ac:dyDescent="0.25">
      <c r="A2" s="118" t="s">
        <v>19</v>
      </c>
      <c r="B2" s="118"/>
      <c r="C2" s="118"/>
    </row>
    <row r="3" spans="1:3" x14ac:dyDescent="0.25">
      <c r="A3" s="117" t="s">
        <v>25</v>
      </c>
      <c r="B3" t="s">
        <v>20</v>
      </c>
      <c r="C3" s="6">
        <v>0.25</v>
      </c>
    </row>
    <row r="4" spans="1:3" x14ac:dyDescent="0.25">
      <c r="A4" s="117"/>
      <c r="B4" t="s">
        <v>21</v>
      </c>
      <c r="C4" s="6">
        <v>0.15</v>
      </c>
    </row>
    <row r="5" spans="1:3" x14ac:dyDescent="0.25">
      <c r="A5" s="117"/>
      <c r="B5" t="s">
        <v>22</v>
      </c>
      <c r="C5" s="6">
        <v>0.1</v>
      </c>
    </row>
    <row r="6" spans="1:3" x14ac:dyDescent="0.25">
      <c r="A6" s="7"/>
      <c r="B6" t="s">
        <v>56</v>
      </c>
    </row>
    <row r="7" spans="1:3" x14ac:dyDescent="0.25">
      <c r="A7" s="117" t="s">
        <v>26</v>
      </c>
      <c r="B7" t="s">
        <v>23</v>
      </c>
      <c r="C7" s="6">
        <v>0.25</v>
      </c>
    </row>
    <row r="8" spans="1:3" x14ac:dyDescent="0.25">
      <c r="A8" s="117"/>
      <c r="B8" t="s">
        <v>24</v>
      </c>
      <c r="C8" s="6">
        <v>0.15</v>
      </c>
    </row>
    <row r="9" spans="1:3" x14ac:dyDescent="0.25">
      <c r="A9" s="7"/>
      <c r="B9" t="s">
        <v>56</v>
      </c>
      <c r="C9" s="6"/>
    </row>
    <row r="11" spans="1:3" x14ac:dyDescent="0.25">
      <c r="A11" s="118" t="s">
        <v>27</v>
      </c>
      <c r="B11" s="118"/>
      <c r="C11" s="118"/>
    </row>
    <row r="12" spans="1:3" x14ac:dyDescent="0.25">
      <c r="A12" s="117" t="s">
        <v>28</v>
      </c>
      <c r="B12" t="s">
        <v>30</v>
      </c>
      <c r="C12" s="6"/>
    </row>
    <row r="13" spans="1:3" x14ac:dyDescent="0.25">
      <c r="A13" s="117"/>
      <c r="B13" t="s">
        <v>31</v>
      </c>
      <c r="C13" s="6"/>
    </row>
    <row r="14" spans="1:3" x14ac:dyDescent="0.25">
      <c r="A14" s="117" t="s">
        <v>29</v>
      </c>
      <c r="B14" t="s">
        <v>32</v>
      </c>
      <c r="C14" s="6"/>
    </row>
    <row r="15" spans="1:3" x14ac:dyDescent="0.25">
      <c r="A15" s="117"/>
      <c r="B15" t="s">
        <v>33</v>
      </c>
      <c r="C15" s="6"/>
    </row>
    <row r="16" spans="1:3" x14ac:dyDescent="0.25">
      <c r="A16" s="117" t="s">
        <v>34</v>
      </c>
      <c r="B16" t="s">
        <v>35</v>
      </c>
    </row>
    <row r="17" spans="1:2" x14ac:dyDescent="0.25">
      <c r="A17" s="117"/>
      <c r="B17" t="s">
        <v>36</v>
      </c>
    </row>
    <row r="19" spans="1:2" x14ac:dyDescent="0.25">
      <c r="A19" s="116" t="s">
        <v>49</v>
      </c>
      <c r="B19" s="116"/>
    </row>
    <row r="20" spans="1:2" x14ac:dyDescent="0.25">
      <c r="A20" t="s">
        <v>50</v>
      </c>
      <c r="B20" s="8">
        <v>0.2</v>
      </c>
    </row>
    <row r="21" spans="1:2" x14ac:dyDescent="0.25">
      <c r="A21" t="s">
        <v>51</v>
      </c>
      <c r="B21" s="8">
        <v>0.4</v>
      </c>
    </row>
    <row r="22" spans="1:2" x14ac:dyDescent="0.25">
      <c r="A22" t="s">
        <v>52</v>
      </c>
      <c r="B22" s="8">
        <v>0.6</v>
      </c>
    </row>
    <row r="23" spans="1:2" x14ac:dyDescent="0.25">
      <c r="A23" t="s">
        <v>53</v>
      </c>
      <c r="B23" s="8">
        <v>0.8</v>
      </c>
    </row>
    <row r="24" spans="1:2" x14ac:dyDescent="0.25">
      <c r="A24" t="s">
        <v>54</v>
      </c>
      <c r="B24" s="8">
        <v>1</v>
      </c>
    </row>
  </sheetData>
  <mergeCells count="8">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David Moncayo</cp:lastModifiedBy>
  <cp:revision/>
  <cp:lastPrinted>2019-04-13T16:56:10Z</cp:lastPrinted>
  <dcterms:created xsi:type="dcterms:W3CDTF">2015-05-11T19:50:46Z</dcterms:created>
  <dcterms:modified xsi:type="dcterms:W3CDTF">2024-02-09T17:34:44Z</dcterms:modified>
  <cp:category/>
  <cp:contentStatus/>
</cp:coreProperties>
</file>