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DAVID MOCAYO\Downloads\Evaluación de controles 2024\Evaluación de controles 2024\Gestión\"/>
    </mc:Choice>
  </mc:AlternateContent>
  <xr:revisionPtr revIDLastSave="0" documentId="13_ncr:1_{1D427257-79A7-4003-90DC-B7335A2189D1}" xr6:coauthVersionLast="36" xr6:coauthVersionMax="47" xr10:uidLastSave="{00000000-0000-0000-0000-000000000000}"/>
  <bookViews>
    <workbookView xWindow="0" yWindow="0" windowWidth="20490" windowHeight="6945" tabRatio="625" xr2:uid="{00000000-000D-0000-FFFF-FFFF00000000}"/>
  </bookViews>
  <sheets>
    <sheet name="Eval_controles" sheetId="20" r:id="rId1"/>
    <sheet name="Criterios" sheetId="23" state="hidden" r:id="rId2"/>
  </sheets>
  <definedNames>
    <definedName name="_xlnm._FilterDatabase" localSheetId="0" hidden="1">Eval_controles!#REF!</definedName>
    <definedName name="_xlnm.Print_Area" localSheetId="0">Eval_controles!$A$48:$W$77</definedName>
    <definedName name="_xlnm.Print_Titles" localSheetId="0">Eval_controles!$2:$5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6" i="20" l="1"/>
  <c r="I106" i="20"/>
  <c r="Q106" i="20" s="1"/>
  <c r="R106" i="20" s="1"/>
  <c r="K105" i="20"/>
  <c r="I105" i="20"/>
  <c r="Q105" i="20" s="1"/>
  <c r="Q104" i="20"/>
  <c r="R104" i="20" s="1"/>
  <c r="S103" i="20" s="1"/>
  <c r="K104" i="20"/>
  <c r="I104" i="20"/>
  <c r="Q103" i="20"/>
  <c r="R103" i="20" s="1"/>
  <c r="K103" i="20"/>
  <c r="I103" i="20"/>
  <c r="K102" i="20"/>
  <c r="I102" i="20"/>
  <c r="Q102" i="20" s="1"/>
  <c r="K101" i="20"/>
  <c r="I101" i="20"/>
  <c r="Q101" i="20" s="1"/>
  <c r="K100" i="20"/>
  <c r="Q100" i="20" s="1"/>
  <c r="I100" i="20"/>
  <c r="K99" i="20"/>
  <c r="I99" i="20"/>
  <c r="Q99" i="20" s="1"/>
  <c r="R99" i="20" s="1"/>
  <c r="R100" i="20" s="1"/>
  <c r="S99" i="20" s="1"/>
  <c r="E99" i="20"/>
  <c r="K98" i="20"/>
  <c r="I98" i="20"/>
  <c r="Q98" i="20" s="1"/>
  <c r="R98" i="20" s="1"/>
  <c r="K97" i="20"/>
  <c r="I97" i="20"/>
  <c r="Q97" i="20" s="1"/>
  <c r="R97" i="20" s="1"/>
  <c r="K96" i="20"/>
  <c r="Q96" i="20" s="1"/>
  <c r="I96" i="20"/>
  <c r="K95" i="20"/>
  <c r="I95" i="20"/>
  <c r="Q95" i="20" s="1"/>
  <c r="Q94" i="20"/>
  <c r="K94" i="20"/>
  <c r="I94" i="20"/>
  <c r="K93" i="20"/>
  <c r="I93" i="20"/>
  <c r="Q93" i="20" s="1"/>
  <c r="E93" i="20"/>
  <c r="K92" i="20"/>
  <c r="I92" i="20"/>
  <c r="Q92" i="20" s="1"/>
  <c r="R92" i="20" s="1"/>
  <c r="K91" i="20"/>
  <c r="I91" i="20"/>
  <c r="Q91" i="20" s="1"/>
  <c r="R91" i="20" s="1"/>
  <c r="Q90" i="20"/>
  <c r="K90" i="20"/>
  <c r="I90" i="20"/>
  <c r="K89" i="20"/>
  <c r="Q89" i="20" s="1"/>
  <c r="I89" i="20"/>
  <c r="K88" i="20"/>
  <c r="I88" i="20"/>
  <c r="Q88" i="20" s="1"/>
  <c r="Q87" i="20"/>
  <c r="K87" i="20"/>
  <c r="I87" i="20"/>
  <c r="E87" i="20"/>
  <c r="R87" i="20" s="1"/>
  <c r="R88" i="20" s="1"/>
  <c r="S87" i="20" s="1"/>
  <c r="K33" i="20"/>
  <c r="I33" i="20"/>
  <c r="Q33" i="20" s="1"/>
  <c r="R33" i="20" s="1"/>
  <c r="K32" i="20"/>
  <c r="Q32" i="20" s="1"/>
  <c r="I32" i="20"/>
  <c r="K31" i="20"/>
  <c r="I31" i="20"/>
  <c r="Q31" i="20" s="1"/>
  <c r="R31" i="20" s="1"/>
  <c r="Q30" i="20"/>
  <c r="K30" i="20"/>
  <c r="I30" i="20"/>
  <c r="K29" i="20"/>
  <c r="I29" i="20"/>
  <c r="K28" i="20"/>
  <c r="I28" i="20"/>
  <c r="K27" i="20"/>
  <c r="I27" i="20"/>
  <c r="K26" i="20"/>
  <c r="I26" i="20"/>
  <c r="E26" i="20"/>
  <c r="K25" i="20"/>
  <c r="I25" i="20"/>
  <c r="K24" i="20"/>
  <c r="I24" i="20"/>
  <c r="K23" i="20"/>
  <c r="I23" i="20"/>
  <c r="K22" i="20"/>
  <c r="I22" i="20"/>
  <c r="K21" i="20"/>
  <c r="I21" i="20"/>
  <c r="K20" i="20"/>
  <c r="I20" i="20"/>
  <c r="E20" i="20"/>
  <c r="K19" i="20"/>
  <c r="I19" i="20"/>
  <c r="K18" i="20"/>
  <c r="I18" i="20"/>
  <c r="Q18" i="20" s="1"/>
  <c r="R18" i="20" s="1"/>
  <c r="K17" i="20"/>
  <c r="I17" i="20"/>
  <c r="Q17" i="20" s="1"/>
  <c r="K16" i="20"/>
  <c r="I16" i="20"/>
  <c r="K15" i="20"/>
  <c r="I15" i="20"/>
  <c r="K14" i="20"/>
  <c r="Q14" i="20" s="1"/>
  <c r="I14" i="20"/>
  <c r="E14" i="20"/>
  <c r="R101" i="20" l="1"/>
  <c r="R102" i="20" s="1"/>
  <c r="S101" i="20" s="1"/>
  <c r="S97" i="20"/>
  <c r="T93" i="20" s="1"/>
  <c r="U93" i="20" s="1"/>
  <c r="S91" i="20"/>
  <c r="T87" i="20" s="1"/>
  <c r="U87" i="20" s="1"/>
  <c r="R89" i="20"/>
  <c r="R90" i="20" s="1"/>
  <c r="S89" i="20" s="1"/>
  <c r="R93" i="20"/>
  <c r="R94" i="20" s="1"/>
  <c r="S93" i="20" s="1"/>
  <c r="Q29" i="20"/>
  <c r="Q27" i="20"/>
  <c r="Q15" i="20"/>
  <c r="Q19" i="20"/>
  <c r="R19" i="20" s="1"/>
  <c r="Q22" i="20"/>
  <c r="Q26" i="20"/>
  <c r="Q23" i="20"/>
  <c r="Q25" i="20"/>
  <c r="R25" i="20" s="1"/>
  <c r="Q16" i="20"/>
  <c r="R14" i="20"/>
  <c r="Q21" i="20"/>
  <c r="Q28" i="20"/>
  <c r="Q20" i="20"/>
  <c r="Q24" i="20"/>
  <c r="R24" i="20" s="1"/>
  <c r="S24" i="20" s="1"/>
  <c r="R26" i="20"/>
  <c r="R27" i="20" s="1"/>
  <c r="S26" i="20" s="1"/>
  <c r="S18" i="20"/>
  <c r="R15" i="20"/>
  <c r="S14" i="20" s="1"/>
  <c r="R20" i="20"/>
  <c r="R21" i="20" s="1"/>
  <c r="S20" i="20" s="1"/>
  <c r="E68" i="20"/>
  <c r="K73" i="20"/>
  <c r="I73" i="20"/>
  <c r="K72" i="20"/>
  <c r="I72" i="20"/>
  <c r="E62" i="20"/>
  <c r="E56" i="20"/>
  <c r="R95" i="20" l="1"/>
  <c r="R96" i="20" s="1"/>
  <c r="S95" i="20" s="1"/>
  <c r="R105" i="20"/>
  <c r="S105" i="20" s="1"/>
  <c r="T99" i="20" s="1"/>
  <c r="U99" i="20" s="1"/>
  <c r="R28" i="20"/>
  <c r="R29" i="20" s="1"/>
  <c r="S28" i="20" s="1"/>
  <c r="R32" i="20"/>
  <c r="S32" i="20" s="1"/>
  <c r="T26" i="20" s="1"/>
  <c r="U26" i="20" s="1"/>
  <c r="R16" i="20"/>
  <c r="R17" i="20" s="1"/>
  <c r="S16" i="20" s="1"/>
  <c r="R30" i="20"/>
  <c r="S30" i="20" s="1"/>
  <c r="R22" i="20"/>
  <c r="R23" i="20" s="1"/>
  <c r="S22" i="20" s="1"/>
  <c r="T20" i="20"/>
  <c r="U20" i="20" s="1"/>
  <c r="T14" i="20"/>
  <c r="U14" i="20" s="1"/>
  <c r="Q73" i="20"/>
  <c r="R73" i="20" s="1"/>
  <c r="Q72" i="20"/>
  <c r="K75" i="20"/>
  <c r="I75" i="20"/>
  <c r="K74" i="20"/>
  <c r="I74" i="20"/>
  <c r="K71" i="20"/>
  <c r="I71" i="20"/>
  <c r="K70" i="20"/>
  <c r="I70" i="20"/>
  <c r="K69" i="20"/>
  <c r="I69" i="20"/>
  <c r="K68" i="20"/>
  <c r="I68" i="20"/>
  <c r="K67" i="20"/>
  <c r="I67" i="20"/>
  <c r="K66" i="20"/>
  <c r="I66" i="20"/>
  <c r="K65" i="20"/>
  <c r="I65" i="20"/>
  <c r="K64" i="20"/>
  <c r="I64" i="20"/>
  <c r="K63" i="20"/>
  <c r="I63" i="20"/>
  <c r="K62" i="20"/>
  <c r="I62" i="20"/>
  <c r="K61" i="20"/>
  <c r="I61" i="20"/>
  <c r="K60" i="20"/>
  <c r="I60" i="20"/>
  <c r="K59" i="20"/>
  <c r="I59" i="20"/>
  <c r="K58" i="20"/>
  <c r="I58" i="20"/>
  <c r="K57" i="20"/>
  <c r="I57" i="20"/>
  <c r="K56" i="20"/>
  <c r="I56" i="20"/>
  <c r="K45" i="20"/>
  <c r="I45" i="20"/>
  <c r="K44" i="20"/>
  <c r="I44" i="20"/>
  <c r="K43" i="20"/>
  <c r="I43" i="20"/>
  <c r="K42" i="20"/>
  <c r="I42" i="20"/>
  <c r="K41" i="20"/>
  <c r="I41" i="20"/>
  <c r="K40" i="20"/>
  <c r="I40" i="20"/>
  <c r="E40" i="20"/>
  <c r="K39" i="20"/>
  <c r="I39" i="20"/>
  <c r="K38" i="20"/>
  <c r="I38" i="20"/>
  <c r="K37" i="20"/>
  <c r="I37" i="20"/>
  <c r="K36" i="20"/>
  <c r="I36" i="20"/>
  <c r="K35" i="20"/>
  <c r="I35" i="20"/>
  <c r="K34" i="20"/>
  <c r="I34" i="20"/>
  <c r="E34" i="20"/>
  <c r="Q64" i="20" l="1"/>
  <c r="Q70" i="20"/>
  <c r="Q58" i="20"/>
  <c r="Q69" i="20"/>
  <c r="Q75" i="20"/>
  <c r="R75" i="20" s="1"/>
  <c r="Q57" i="20"/>
  <c r="Q60" i="20"/>
  <c r="Q65" i="20"/>
  <c r="Q62" i="20"/>
  <c r="R62" i="20" s="1"/>
  <c r="Q66" i="20"/>
  <c r="Q59" i="20"/>
  <c r="Q63" i="20"/>
  <c r="Q67" i="20"/>
  <c r="R67" i="20" s="1"/>
  <c r="Q74" i="20"/>
  <c r="Q34" i="20"/>
  <c r="R34" i="20" s="1"/>
  <c r="Q43" i="20"/>
  <c r="Q56" i="20"/>
  <c r="R56" i="20" s="1"/>
  <c r="Q61" i="20"/>
  <c r="R61" i="20" s="1"/>
  <c r="Q68" i="20"/>
  <c r="R68" i="20" s="1"/>
  <c r="Q71" i="20"/>
  <c r="Q35" i="20"/>
  <c r="Q39" i="20"/>
  <c r="R39" i="20" s="1"/>
  <c r="S38" i="20" s="1"/>
  <c r="T34" i="20" s="1"/>
  <c r="U34" i="20" s="1"/>
  <c r="Q40" i="20"/>
  <c r="R40" i="20" s="1"/>
  <c r="Q44" i="20"/>
  <c r="R44" i="20" s="1"/>
  <c r="Q37" i="20"/>
  <c r="Q45" i="20"/>
  <c r="R45" i="20" s="1"/>
  <c r="S44" i="20" s="1"/>
  <c r="T40" i="20" s="1"/>
  <c r="U40" i="20" s="1"/>
  <c r="Q42" i="20"/>
  <c r="R42" i="20" s="1"/>
  <c r="Q38" i="20"/>
  <c r="R38" i="20" s="1"/>
  <c r="Q41" i="20"/>
  <c r="Q36" i="20"/>
  <c r="R36" i="20" s="1"/>
  <c r="R57" i="20" l="1"/>
  <c r="S56" i="20" s="1"/>
  <c r="R69" i="20"/>
  <c r="R63" i="20"/>
  <c r="S62" i="20" s="1"/>
  <c r="R35" i="20"/>
  <c r="S34" i="20" s="1"/>
  <c r="R43" i="20"/>
  <c r="S42" i="20" s="1"/>
  <c r="R37" i="20"/>
  <c r="S36" i="20" s="1"/>
  <c r="R41" i="20"/>
  <c r="S40" i="20" s="1"/>
  <c r="S68" i="20" l="1"/>
  <c r="R72" i="20"/>
  <c r="S72" i="20" s="1"/>
  <c r="R58" i="20"/>
  <c r="R59" i="20" s="1"/>
  <c r="R70" i="20"/>
  <c r="R71" i="20" s="1"/>
  <c r="R64" i="20"/>
  <c r="R65" i="20" s="1"/>
  <c r="S70" i="20" l="1"/>
  <c r="R74" i="20"/>
  <c r="S74" i="20" s="1"/>
  <c r="T68" i="20" s="1"/>
  <c r="U68" i="20" s="1"/>
  <c r="S58" i="20"/>
  <c r="R60" i="20"/>
  <c r="S60" i="20" s="1"/>
  <c r="T56" i="20" s="1"/>
  <c r="U56" i="20" s="1"/>
  <c r="S64" i="20"/>
  <c r="R66" i="20"/>
  <c r="S66" i="20" s="1"/>
  <c r="T62" i="20" s="1"/>
  <c r="U62" i="20" s="1"/>
</calcChain>
</file>

<file path=xl/sharedStrings.xml><?xml version="1.0" encoding="utf-8"?>
<sst xmlns="http://schemas.openxmlformats.org/spreadsheetml/2006/main" count="535" uniqueCount="106">
  <si>
    <t>Código:</t>
  </si>
  <si>
    <t>Fecha:</t>
  </si>
  <si>
    <t>RIESGO</t>
  </si>
  <si>
    <t>CONTROL</t>
  </si>
  <si>
    <t>Versión:</t>
  </si>
  <si>
    <t>Página:</t>
  </si>
  <si>
    <t>Fecha de elaboración:</t>
  </si>
  <si>
    <t>CRITERIOS DE EVALUACIÓN DEL DISEÑO DEL CONTROL</t>
  </si>
  <si>
    <t>CAUSA</t>
  </si>
  <si>
    <t>Rango de califiación de la ejecución</t>
  </si>
  <si>
    <t>OBSERVACIONES A LA EJECUCIÓN DEL CONTROL</t>
  </si>
  <si>
    <t>OBSERVACIONES AL DISEÑO DEL CONTROL</t>
  </si>
  <si>
    <t>PROCESO SISTEMA DE GESTIÓN
FORMATO EVALUACIÓN DE ACTIVIDADES DE CONTROL</t>
  </si>
  <si>
    <t>FOR-SG-014</t>
  </si>
  <si>
    <t>Atributos de eficiencia</t>
  </si>
  <si>
    <t>Preventivo</t>
  </si>
  <si>
    <t>Detectivo</t>
  </si>
  <si>
    <t>Correctivo</t>
  </si>
  <si>
    <t>Automático</t>
  </si>
  <si>
    <t>Manual</t>
  </si>
  <si>
    <t>Tipo</t>
  </si>
  <si>
    <t>Implementación</t>
  </si>
  <si>
    <t>Atributos informativos</t>
  </si>
  <si>
    <t>Documentación</t>
  </si>
  <si>
    <t>Frecuencia</t>
  </si>
  <si>
    <t>Documentado</t>
  </si>
  <si>
    <t>Sin documentar</t>
  </si>
  <si>
    <t>Continua</t>
  </si>
  <si>
    <t>Aleatoria</t>
  </si>
  <si>
    <t>Evidencia</t>
  </si>
  <si>
    <t>Con registro</t>
  </si>
  <si>
    <t>Sin registro</t>
  </si>
  <si>
    <t>1. Atributos de eficiencia</t>
  </si>
  <si>
    <t>Tipo de control</t>
  </si>
  <si>
    <t>Implementación del control</t>
  </si>
  <si>
    <t>2. Atributos informativos</t>
  </si>
  <si>
    <t>Peso</t>
  </si>
  <si>
    <t>Total valoración del control</t>
  </si>
  <si>
    <t xml:space="preserve">1. </t>
  </si>
  <si>
    <t xml:space="preserve">2. </t>
  </si>
  <si>
    <t>Proceso:</t>
  </si>
  <si>
    <t>Efectividad del conjunto de controles</t>
  </si>
  <si>
    <t>Nivel</t>
  </si>
  <si>
    <t>PROBABILIDAD INHERENTE</t>
  </si>
  <si>
    <t>Descriptor</t>
  </si>
  <si>
    <t>Probabilidad Inherente</t>
  </si>
  <si>
    <t>Muy baja</t>
  </si>
  <si>
    <t>Baja</t>
  </si>
  <si>
    <t>Media</t>
  </si>
  <si>
    <t>Alta</t>
  </si>
  <si>
    <t>Muy alta</t>
  </si>
  <si>
    <t>Efectividad del control</t>
  </si>
  <si>
    <t>No aplica</t>
  </si>
  <si>
    <t>Nivel de probabilidad residual</t>
  </si>
  <si>
    <t>APLICACIÓN DE CONTROLES PARA ESTABLECER RIESGO RESIDUAL</t>
  </si>
  <si>
    <t>PROBABILIDAD RESIDUAL</t>
  </si>
  <si>
    <t>1.</t>
  </si>
  <si>
    <t>2.</t>
  </si>
  <si>
    <t>Nombres y apellidos del responsable de la revisión:</t>
  </si>
  <si>
    <t>Nombres y apellidos responsable de la evaluación:</t>
  </si>
  <si>
    <t>1 de 1</t>
  </si>
  <si>
    <t>Responsable</t>
  </si>
  <si>
    <t>Identificado</t>
  </si>
  <si>
    <t>No identificado</t>
  </si>
  <si>
    <t>CÓDIGO</t>
  </si>
  <si>
    <t>3.</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</si>
  <si>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</si>
  <si>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</si>
  <si>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</si>
  <si>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¿Se identifica claramente el propósito de la actividad de control?</t>
  </si>
  <si>
    <t>Propósito</t>
  </si>
  <si>
    <t>Si</t>
  </si>
  <si>
    <t>No</t>
  </si>
  <si>
    <t>Nombres y apellidos del gestor de proceso:</t>
  </si>
  <si>
    <t>Memo I2024004903 – 21/02/2024</t>
  </si>
  <si>
    <t>R-GEC-004</t>
  </si>
  <si>
    <t>Posibilidad de no adquirir los bienes y afectación de los servicios requeridos por la entidad por externalidades, errores y la falta de controles en los trámites contractuales necesarios para la prestación de los servicios sociales.</t>
  </si>
  <si>
    <t>1. Insuficiente apropiación de las directrices del proceso de gestión contractual por parte de los equipos que apoyan la gestión contractual en cada dependencia, además del desconocimiento de los cambios en la regulación contractual.</t>
  </si>
  <si>
    <t>2.Contratación insuficiente de bienes y servicios por fallas en la planeación y por la falta de articulación entre las dependencias donde se estructuran y se ejecutan los procesos de contratación.</t>
  </si>
  <si>
    <t>3. Carencia de controles para la planeación y seguimiento contractual.</t>
  </si>
  <si>
    <t>4. Inadecuadas políticas de operación.</t>
  </si>
  <si>
    <t>1. El (los) profesional (es) designado por el (la) Subdirector (a) de Contratación, cada vez que se actualiza algún procedimiento, lo socializa con los enlaces de contratación mediante comunicación oficial o jornadas de socialización con el propósito de divulgar los cambios realizados. Si no se realiza la socialización oportuna, se realizará una socialización masiva cada 3 meses. 
Como evidencia se deja registro de las comunicaciones o jornadas de sensibilización.</t>
  </si>
  <si>
    <t>1. El (los) profesional (es) designado por la Subdirección de Diseño, Evaluación y Sistematización trimestralmente  realiza seguimiento a la ejecución presupuestal de los proyectos de inversión a través de la programación en el plan anual de adquisiciones, mediante la expedición de cartas de alerta dirigida a los gerentes de los proyectos de inversión de la SDIS. 
Si no realiza la carta de alerta, se remitirá otro tipo de comunicación al proyecto de inversión. 
Como evidencia quedan las cartas de alerta de seguimiento a los proyectos de inversión u otras comunicaciones oficiales.</t>
  </si>
  <si>
    <t>1. El profesional designado por la Subdirección de  Contratación, mensualmente verifica a través del tablero de control de SEVEN el envío de los reportes mensuales de la contratación a los gerentes de proyecto, en donde se registra de forma automática el seguimiento a la contratación institucional en las etapas pre contractual y contractual, con el propósito de prever la terminación no controlada de los contratos y poder tomar las acciones necesarias. 
Como evidencia se reporta el tablero de control y reporte cuantitativo de los correos electrónicos de alerta generados.</t>
  </si>
  <si>
    <t>1. El (los) profesional (es) designado por el (la)  Subdirector (a) de Contratación semestralmente realiza socializaciones o talleres de los lineamientos contractuales de bienes y servicios entre las dependencias que estructuran y ejecutan los contratos.
Sino se realizan las socializaciones o talleres se realizaran comunicados oficiales con los lineamientos. 
Cómo evidencia quedan las presentaciones y asistencias.</t>
  </si>
  <si>
    <t>R-GEC-002</t>
  </si>
  <si>
    <t>Posibilidad de incumplimiento de un objeto contractual (no aplica para los OPS), por la indebida supervisión de los contratos o convenios durante la etapa de ejecución, ocasionado afectación en el cumplimiento de metas institucionales.</t>
  </si>
  <si>
    <t>1.Deficiencia en el cargue de la información en SECOP II derivada de la ejecución del proceso contractual, durante el ejercicio de la supervisión y/o interventoría.</t>
  </si>
  <si>
    <t xml:space="preserve">2.  Insuficiente seguimiento al cargue en el aplicativo SECOP II de los soportes de ejecución contractual. </t>
  </si>
  <si>
    <t>1. El Subdirector de Contratación o el (los) profesional (es) designado (s) por el (la) Subdirector (a) de Contratación socializa cuatrimestralmente a los diferentes supervisores o apoyos a las supervisiones, directrices y lineamientos oficiales y vigentes referente a la contratación institucional, con el fin de ejercer una buena práctica de supervisión frente a los contratos y convenios suscritos por la entidad.
En caso de no poder hacer la socialización en el día definido se reprograma y realiza a la mayor brevedad posible.
Como evidencia se cuenta con registro de las socializaciones realizadas (presentaciones o actas o registro de asistencias o grabación, entre otras).</t>
  </si>
  <si>
    <t>1. El (La) Subdirector (a) de Contratación o el (los) profesional (es) designado (s) por el (la) Subdirector (a) de Contratación remite cuatrimestralmente un memorando dirigido a los supervisores de contratos y convenios, solicitando se realice la correcta verificación del cargue de los documentos que soportan la ejecución y pagos en el aplicativo SECOP II. 
Como evidencia se cuentan con los memorandos dirigidos a los supervisores.</t>
  </si>
  <si>
    <t>R-GEC-001</t>
  </si>
  <si>
    <t>Posibilidad de incumplimiento de los términos legales o pactados para la liquidación de los contratos o convenios de la entidad, debido a los retrasos en las dependencias</t>
  </si>
  <si>
    <t>1.  Demoras por parte de las dependencias para iniciar el trámite a la liquidación de contratos o convenios en los tiempos estipulados o establecidos en cada uno de ellos.</t>
  </si>
  <si>
    <t xml:space="preserve">2. Posibilidad de perdida de competencia de las solicitudes de liquidación radicados y en trámite por la Subdirección de la Contratación. </t>
  </si>
  <si>
    <t>1. El (La) Subdirector (a) de Contratación o el (los) profesional (es) designado (s) por el (la) Subdirector (a) de Contratación, remite al inicio de cada mes alertas a los supervisores de contratos a través de correo electrónico, con el fin de recordar la obligación de tramitar la liquidación dentro de los términos establecidos.
En caso que se identifique alguna demora de los supervisores se envían memorandos a los ordenadores de gasto. 
Como evidencia de esta actividad queda los correos remitidos.</t>
  </si>
  <si>
    <t>1. El (La) Subdirector (a) de Contratación o el (los) profesional (es) designado (s) por el (la) Subdirector (a) de Contratación, documenta mensualmente en la base de datos interna la priorización de trámites próximos a perder competencia mediante semaforización, según lo radicado por las dependencias. 
Cuando se recibe una solicitud donde ya se haya perdido la competencia para liquidar, se proyecta la resolución respectiva y se informa a la Oficina de Control Interno. 
Como evidencia de esta actividad queda los reportes en lista de solicitudes de trámites liquidatorios semaforizados.</t>
  </si>
  <si>
    <t>Gestión Contractual</t>
  </si>
  <si>
    <t>David Andres Moncayo Nastar</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</si>
  <si>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al riesgo.</t>
  </si>
  <si>
    <t>Atributos de Eficiencia: sin observaciones
Atributos Informativos: sin observaciones.</t>
  </si>
  <si>
    <t>De acuerdo con lo observado en los reportes de monitoreo del (FOR-SG-013) SECCIÓN C. Monitoreo primer trimestre / primer cuatrimestre así, como de las evidencias que respaldan su ejecución, se observó que a la fecha, el control se está ejecutando de acuerdo con lo programado.</t>
  </si>
  <si>
    <t>De acuerdo con lo observado en los reportes de monitoreo del (FOR-SG-013) SECCIÓN C. Monitoreo primer trimestre / primer cuatrimestre así, como de las evidencias que respaldan su ejecución, se observó que a la fecha, el control se está ejecutando de acuerdo con lo programado.
Se recomienda analizar la relación directa entre el responsable de ejecutar la actividad de control "El (La) Subdirector (a) de Contratación o el (los) profesional (es) designado (s) por el (la) Subdirector (a) de Contratación remite (...)" y el remitente del memorando I2024000792 del 12/01/2024 con asunto: "Orientaciones para la contratación de prestación de servicios profesionales y/o de apoyo a la gestión para la vigencia 2024", que para el caso, lo suscribe remite la Dra. Lina María Sánchez Romero en calidad de Subsecretaría de Gestión Institucional.
Lo anterior, con el fin de lograr la identificación precisa del responsable de acuerdo con lo oficializado en el mapa de riesgos y plan de tratamiento.</t>
  </si>
  <si>
    <r>
      <t>De acuerdo con lo observado en los reportes de monitoreo del (FOR-SG-013) SECCIÓN C. Monitoreo primer trimestre / primer cuatrimestre así, como de las evidencias que respaldan su ejecución, se observó que a la fecha, el control se está ejecutando de acuerdo con lo programado.
Sin embargo, se recomienda analizar la posibilidad que, de acuerdo con la evidencia descrita en el control "correos remitidos", así, como a lo descrito en los avances y evidencias del plan de tratamiento con registro de primer trimestre 2024 "(...) Adicionalmente en los meses de enero, febrero y marzo se remitieron mediante correo electrónico las diferentes alertas a los supervisores", se adjunten dichas evidencias como parte integral del monitoreo toda vez que, al consultar el repositorio de evidencias se identificaron (i) Memorando con destino a los ordenadores de gasto  I2024005802 del 29/92/2024, (ii) tres (3) archivos Excel denominados "Base alertas - tempranas", sin embargo, no se identificaron los "</t>
    </r>
    <r>
      <rPr>
        <b/>
        <sz val="10"/>
        <color theme="1"/>
        <rFont val="Arial"/>
        <family val="2"/>
      </rPr>
      <t>Correos electrónicos</t>
    </r>
    <r>
      <rPr>
        <sz val="10"/>
        <color theme="1"/>
        <rFont val="Arial"/>
        <family val="2"/>
      </rPr>
      <t xml:space="preserve"> enviados a principio de cada mes, con destino a los supervisores de contrato. Situación que dificulta la verificación objetiva de la evidencia.</t>
    </r>
  </si>
  <si>
    <t>Andrés Penagos Guarnizo</t>
  </si>
  <si>
    <t>Yeina Rocio 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</si>
</sst>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i/>
      <sz val="10"/>
      <color theme="4"/>
      <name val="Arial"/>
      <family val="2"/>
    </font>
    <font>
      <sz val="11"/>
      <color theme="1"/>
      <name val="Calibri"/>
      <family val="2"/>
      <scheme val="minor"/>
    </font>
    <font>
      <sz val="9"/>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diagonal/>
    </border>
  </borders>
  <cellStyleXfs count="6">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6" fillId="0" borderId="0" applyFont="0" applyFill="0" applyBorder="0" applyAlignment="0" applyProtection="0"/>
    <xf numFmtId="0" fontId="1" fillId="0" borderId="0"/>
  </cellStyleXfs>
  <cellXfs count="126">
    <xf numFmtId="0" fontId="0" fillId="0" borderId="0" xfId="0"/>
    <xf numFmtId="0" fontId="4"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0" borderId="0" xfId="0" applyFont="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9" fontId="0" fillId="0" borderId="0" xfId="4" applyFont="1"/>
    <xf numFmtId="0" fontId="1" fillId="2" borderId="1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vertical="center" wrapText="1"/>
      <protection locked="0"/>
    </xf>
    <xf numFmtId="0" fontId="1" fillId="2" borderId="20" xfId="0" applyFont="1" applyFill="1" applyBorder="1" applyAlignment="1" applyProtection="1">
      <alignment horizontal="center" vertical="center" wrapText="1"/>
      <protection locked="0"/>
    </xf>
    <xf numFmtId="0" fontId="2" fillId="2" borderId="0" xfId="0" applyFont="1" applyFill="1" applyAlignment="1" applyProtection="1">
      <alignment wrapText="1"/>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7" fillId="2" borderId="1" xfId="0" applyFont="1" applyFill="1" applyBorder="1" applyAlignment="1" applyProtection="1">
      <alignment horizontal="left" vertical="center" wrapText="1"/>
      <protection locked="0"/>
    </xf>
    <xf numFmtId="0" fontId="4" fillId="2" borderId="0" xfId="0" applyFont="1" applyFill="1" applyAlignment="1" applyProtection="1">
      <alignment vertical="center" wrapText="1"/>
      <protection locked="0"/>
    </xf>
    <xf numFmtId="0" fontId="3" fillId="2" borderId="0" xfId="0" applyFont="1" applyFill="1" applyAlignment="1" applyProtection="1">
      <alignment horizontal="left" wrapText="1"/>
      <protection locked="0"/>
    </xf>
    <xf numFmtId="0" fontId="7" fillId="2" borderId="0" xfId="0" applyFont="1" applyFill="1" applyAlignment="1" applyProtection="1">
      <alignment horizontal="left" vertical="center"/>
      <protection locked="0"/>
    </xf>
    <xf numFmtId="0" fontId="6" fillId="2" borderId="0" xfId="0" applyFont="1" applyFill="1" applyAlignment="1" applyProtection="1">
      <alignment horizontal="center" wrapText="1"/>
      <protection locked="0"/>
    </xf>
    <xf numFmtId="0" fontId="11" fillId="2" borderId="0" xfId="0" applyFont="1" applyFill="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wrapText="1"/>
      <protection locked="0"/>
    </xf>
    <xf numFmtId="9" fontId="1" fillId="2" borderId="14"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20" xfId="4" applyFont="1" applyFill="1" applyBorder="1" applyAlignment="1" applyProtection="1">
      <alignment horizontal="center" vertical="center" wrapText="1"/>
      <protection hidden="1"/>
    </xf>
    <xf numFmtId="9" fontId="1" fillId="2" borderId="14"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9" fontId="1" fillId="2" borderId="20" xfId="0" applyNumberFormat="1" applyFont="1" applyFill="1" applyBorder="1" applyAlignment="1" applyProtection="1">
      <alignment horizontal="center" vertical="center" wrapText="1"/>
      <protection hidden="1"/>
    </xf>
    <xf numFmtId="0" fontId="6" fillId="2" borderId="0" xfId="0" applyFont="1" applyFill="1" applyAlignment="1" applyProtection="1">
      <alignment horizontal="left" vertical="center"/>
      <protection locked="0"/>
    </xf>
    <xf numFmtId="0" fontId="1" fillId="2" borderId="26" xfId="0" applyFont="1" applyFill="1" applyBorder="1" applyAlignment="1" applyProtection="1">
      <alignment vertical="center" wrapText="1"/>
      <protection locked="0"/>
    </xf>
    <xf numFmtId="0" fontId="1" fillId="2" borderId="26" xfId="0" applyFont="1" applyFill="1" applyBorder="1" applyAlignment="1" applyProtection="1">
      <alignment horizontal="center" vertical="center" wrapText="1"/>
      <protection locked="0"/>
    </xf>
    <xf numFmtId="9" fontId="1" fillId="2" borderId="26" xfId="4" applyFont="1" applyFill="1" applyBorder="1" applyAlignment="1" applyProtection="1">
      <alignment horizontal="center" vertical="center" wrapText="1"/>
      <protection hidden="1"/>
    </xf>
    <xf numFmtId="9" fontId="1" fillId="2" borderId="26" xfId="0" applyNumberFormat="1"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locked="0"/>
    </xf>
    <xf numFmtId="0" fontId="1" fillId="3" borderId="1" xfId="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2" fillId="0" borderId="2" xfId="0" applyFont="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10" fillId="2" borderId="0" xfId="0" applyFont="1"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1" fillId="2" borderId="0" xfId="0" applyFont="1" applyFill="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9" fontId="1" fillId="2" borderId="27" xfId="0" applyNumberFormat="1" applyFont="1" applyFill="1" applyBorder="1" applyAlignment="1" applyProtection="1">
      <alignment horizontal="center" vertical="center" wrapText="1"/>
      <protection hidden="1"/>
    </xf>
    <xf numFmtId="9" fontId="1" fillId="2" borderId="21" xfId="0" applyNumberFormat="1" applyFont="1" applyFill="1" applyBorder="1" applyAlignment="1" applyProtection="1">
      <alignment horizontal="center" vertical="center" wrapText="1"/>
      <protection hidden="1"/>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9" fontId="1" fillId="2" borderId="2" xfId="4" applyFont="1" applyFill="1" applyBorder="1" applyAlignment="1" applyProtection="1">
      <alignment horizontal="center" vertical="center" wrapText="1"/>
      <protection hidden="1"/>
    </xf>
    <xf numFmtId="0" fontId="1" fillId="2" borderId="13" xfId="0" applyFont="1" applyFill="1" applyBorder="1" applyAlignment="1" applyProtection="1">
      <alignment vertical="center" wrapText="1"/>
      <protection locked="0"/>
    </xf>
    <xf numFmtId="0" fontId="1" fillId="2" borderId="16" xfId="0" applyFont="1" applyFill="1" applyBorder="1" applyAlignment="1" applyProtection="1">
      <alignment vertical="center" wrapText="1"/>
      <protection locked="0"/>
    </xf>
    <xf numFmtId="0" fontId="1" fillId="2" borderId="28" xfId="0" applyFont="1" applyFill="1" applyBorder="1" applyAlignment="1" applyProtection="1">
      <alignment horizontal="left" vertical="center" wrapText="1"/>
      <protection locked="0"/>
    </xf>
    <xf numFmtId="0" fontId="1" fillId="2" borderId="25" xfId="0" applyFont="1" applyFill="1" applyBorder="1" applyAlignment="1" applyProtection="1">
      <alignment horizontal="left" vertical="center" wrapText="1"/>
      <protection locked="0"/>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2" borderId="12" xfId="0" applyFont="1" applyFill="1" applyBorder="1" applyAlignment="1" applyProtection="1">
      <alignment horizontal="right" vertical="center" wrapText="1"/>
      <protection locked="0"/>
    </xf>
    <xf numFmtId="0" fontId="1" fillId="2" borderId="11" xfId="0" applyFont="1" applyFill="1" applyBorder="1" applyAlignment="1" applyProtection="1">
      <alignment horizontal="right" vertical="center" wrapText="1"/>
      <protection locked="0"/>
    </xf>
    <xf numFmtId="9" fontId="1" fillId="2" borderId="15" xfId="0" applyNumberFormat="1" applyFont="1" applyFill="1" applyBorder="1" applyAlignment="1" applyProtection="1">
      <alignment horizontal="center" vertical="center" wrapText="1"/>
      <protection hidden="1"/>
    </xf>
    <xf numFmtId="9" fontId="1" fillId="2" borderId="18"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25" xfId="0" applyFont="1" applyFill="1" applyBorder="1" applyAlignment="1" applyProtection="1">
      <alignment vertical="center" wrapText="1"/>
      <protection locked="0"/>
    </xf>
    <xf numFmtId="0" fontId="1" fillId="2" borderId="19" xfId="0" applyFont="1" applyFill="1" applyBorder="1" applyAlignment="1" applyProtection="1">
      <alignment vertical="center" wrapText="1"/>
      <protection locked="0"/>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2" fillId="5"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3" fillId="2" borderId="10" xfId="0" applyFont="1" applyFill="1" applyBorder="1" applyAlignment="1" applyProtection="1">
      <alignment horizontal="center"/>
      <protection locked="0"/>
    </xf>
    <xf numFmtId="0" fontId="13" fillId="2" borderId="23" xfId="0" applyFont="1" applyFill="1" applyBorder="1" applyAlignment="1" applyProtection="1">
      <alignment horizontal="center"/>
      <protection locked="0"/>
    </xf>
    <xf numFmtId="0" fontId="13" fillId="2" borderId="8" xfId="0" applyFont="1" applyFill="1" applyBorder="1" applyAlignment="1" applyProtection="1">
      <alignment horizontal="center"/>
      <protection locked="0"/>
    </xf>
    <xf numFmtId="0" fontId="13" fillId="2" borderId="12" xfId="0" applyFont="1" applyFill="1" applyBorder="1" applyAlignment="1" applyProtection="1">
      <alignment horizontal="center"/>
      <protection locked="0"/>
    </xf>
    <xf numFmtId="0" fontId="13" fillId="2" borderId="9" xfId="0" applyFont="1" applyFill="1" applyBorder="1" applyAlignment="1" applyProtection="1">
      <alignment horizontal="center"/>
      <protection locked="0"/>
    </xf>
    <xf numFmtId="0" fontId="13" fillId="2" borderId="24" xfId="0" applyFont="1" applyFill="1" applyBorder="1" applyAlignment="1" applyProtection="1">
      <alignment horizontal="center"/>
      <protection locked="0"/>
    </xf>
    <xf numFmtId="0" fontId="15" fillId="2" borderId="3"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right"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xf numFmtId="0" fontId="2" fillId="0" borderId="2" xfId="0" applyFont="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cellXfs>
  <cellStyles count="6">
    <cellStyle name="Hipervínculo 2" xfId="3" xr:uid="{00000000-0005-0000-0000-000000000000}"/>
    <cellStyle name="Normal" xfId="0" builtinId="0"/>
    <cellStyle name="Normal 2" xfId="1" xr:uid="{00000000-0005-0000-0000-000002000000}"/>
    <cellStyle name="Normal 3" xfId="2" xr:uid="{00000000-0005-0000-0000-000003000000}"/>
    <cellStyle name="Normal 3 2" xfId="5"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3838</xdr:colOff>
      <xdr:row>1</xdr:row>
      <xdr:rowOff>81040</xdr:rowOff>
    </xdr:from>
    <xdr:to>
      <xdr:col>2</xdr:col>
      <xdr:colOff>1456765</xdr:colOff>
      <xdr:row>4</xdr:row>
      <xdr:rowOff>205826</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691" y="14827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7"/>
  <sheetViews>
    <sheetView tabSelected="1" zoomScaleNormal="100" zoomScaleSheetLayoutView="70" zoomScalePageLayoutView="25" workbookViewId="0">
      <selection activeCell="B2" sqref="B2:C5"/>
    </sheetView>
  </sheetViews>
  <sheetFormatPr baseColWidth="10" defaultColWidth="2.85546875" defaultRowHeight="12.75" x14ac:dyDescent="0.2"/>
  <cols>
    <col min="1" max="1" width="1.140625" style="14" customWidth="1"/>
    <col min="2" max="2" width="11.7109375" style="15" customWidth="1"/>
    <col min="3" max="3" width="35.28515625" style="15" customWidth="1"/>
    <col min="4" max="4" width="10.85546875" style="16" bestFit="1" customWidth="1"/>
    <col min="5" max="5" width="8.140625" style="16" customWidth="1"/>
    <col min="6" max="6" width="41.140625" style="16" customWidth="1"/>
    <col min="7" max="7" width="73.7109375" style="17" customWidth="1"/>
    <col min="8" max="8" width="14" style="2" customWidth="1"/>
    <col min="9" max="9" width="5.85546875" style="2" bestFit="1" customWidth="1"/>
    <col min="10" max="10" width="14.140625" style="17" customWidth="1"/>
    <col min="11" max="11" width="5.85546875" style="17" bestFit="1" customWidth="1"/>
    <col min="12" max="12" width="13.85546875" style="17" bestFit="1" customWidth="1"/>
    <col min="13" max="13" width="13.28515625" style="16" bestFit="1" customWidth="1"/>
    <col min="14" max="14" width="13.7109375" style="16" customWidth="1"/>
    <col min="15" max="15" width="11.7109375" style="16" customWidth="1"/>
    <col min="16" max="16" width="11.140625" style="14" customWidth="1"/>
    <col min="17" max="17" width="15.28515625" style="14" customWidth="1"/>
    <col min="18" max="18" width="12.5703125" style="14" customWidth="1"/>
    <col min="19" max="19" width="16.7109375" style="14" customWidth="1"/>
    <col min="20" max="20" width="14.42578125" style="14" customWidth="1"/>
    <col min="21" max="21" width="14.7109375" style="14" customWidth="1"/>
    <col min="22" max="22" width="27.28515625" style="14" customWidth="1"/>
    <col min="23" max="23" width="33.28515625" style="48" customWidth="1"/>
    <col min="24" max="16384" width="2.85546875" style="14"/>
  </cols>
  <sheetData>
    <row r="1" spans="1:23" ht="5.25" customHeight="1" x14ac:dyDescent="0.2"/>
    <row r="2" spans="1:23" ht="19.5" customHeight="1" x14ac:dyDescent="0.2">
      <c r="B2" s="109"/>
      <c r="C2" s="110"/>
      <c r="D2" s="91" t="s">
        <v>12</v>
      </c>
      <c r="E2" s="92"/>
      <c r="F2" s="92"/>
      <c r="G2" s="92"/>
      <c r="H2" s="92"/>
      <c r="I2" s="92"/>
      <c r="J2" s="92"/>
      <c r="K2" s="92"/>
      <c r="L2" s="92"/>
      <c r="M2" s="92"/>
      <c r="N2" s="92"/>
      <c r="O2" s="92"/>
      <c r="P2" s="92"/>
      <c r="Q2" s="92"/>
      <c r="R2" s="92"/>
      <c r="S2" s="92"/>
      <c r="T2" s="92"/>
      <c r="U2" s="93"/>
      <c r="V2" s="18" t="s">
        <v>0</v>
      </c>
      <c r="W2" s="47" t="s">
        <v>13</v>
      </c>
    </row>
    <row r="3" spans="1:23" ht="19.5" customHeight="1" x14ac:dyDescent="0.2">
      <c r="B3" s="111"/>
      <c r="C3" s="112"/>
      <c r="D3" s="94"/>
      <c r="E3" s="95"/>
      <c r="F3" s="95"/>
      <c r="G3" s="95"/>
      <c r="H3" s="95"/>
      <c r="I3" s="95"/>
      <c r="J3" s="95"/>
      <c r="K3" s="95"/>
      <c r="L3" s="95"/>
      <c r="M3" s="95"/>
      <c r="N3" s="95"/>
      <c r="O3" s="95"/>
      <c r="P3" s="95"/>
      <c r="Q3" s="95"/>
      <c r="R3" s="95"/>
      <c r="S3" s="95"/>
      <c r="T3" s="95"/>
      <c r="U3" s="96"/>
      <c r="V3" s="18" t="s">
        <v>4</v>
      </c>
      <c r="W3" s="47">
        <v>3</v>
      </c>
    </row>
    <row r="4" spans="1:23" ht="19.5" customHeight="1" x14ac:dyDescent="0.2">
      <c r="B4" s="111"/>
      <c r="C4" s="112"/>
      <c r="D4" s="94"/>
      <c r="E4" s="95"/>
      <c r="F4" s="95"/>
      <c r="G4" s="95"/>
      <c r="H4" s="95"/>
      <c r="I4" s="95"/>
      <c r="J4" s="95"/>
      <c r="K4" s="95"/>
      <c r="L4" s="95"/>
      <c r="M4" s="95"/>
      <c r="N4" s="95"/>
      <c r="O4" s="95"/>
      <c r="P4" s="95"/>
      <c r="Q4" s="95"/>
      <c r="R4" s="95"/>
      <c r="S4" s="95"/>
      <c r="T4" s="95"/>
      <c r="U4" s="96"/>
      <c r="V4" s="18" t="s">
        <v>1</v>
      </c>
      <c r="W4" s="47" t="s">
        <v>74</v>
      </c>
    </row>
    <row r="5" spans="1:23" ht="19.5" customHeight="1" x14ac:dyDescent="0.2">
      <c r="B5" s="113"/>
      <c r="C5" s="114"/>
      <c r="D5" s="97"/>
      <c r="E5" s="98"/>
      <c r="F5" s="98"/>
      <c r="G5" s="98"/>
      <c r="H5" s="98"/>
      <c r="I5" s="98"/>
      <c r="J5" s="98"/>
      <c r="K5" s="98"/>
      <c r="L5" s="98"/>
      <c r="M5" s="98"/>
      <c r="N5" s="98"/>
      <c r="O5" s="98"/>
      <c r="P5" s="98"/>
      <c r="Q5" s="98"/>
      <c r="R5" s="98"/>
      <c r="S5" s="98"/>
      <c r="T5" s="98"/>
      <c r="U5" s="99"/>
      <c r="V5" s="18" t="s">
        <v>5</v>
      </c>
      <c r="W5" s="47" t="s">
        <v>60</v>
      </c>
    </row>
    <row r="6" spans="1:23" ht="12" customHeight="1" x14ac:dyDescent="0.2">
      <c r="B6" s="14"/>
      <c r="C6" s="14"/>
      <c r="D6" s="19"/>
      <c r="E6" s="19"/>
      <c r="F6" s="19"/>
      <c r="G6" s="19"/>
      <c r="H6" s="19"/>
      <c r="I6" s="19"/>
      <c r="J6" s="19"/>
      <c r="K6" s="19"/>
      <c r="L6" s="19"/>
    </row>
    <row r="7" spans="1:23" ht="20.25" customHeight="1" x14ac:dyDescent="0.2">
      <c r="B7" s="100" t="s">
        <v>66</v>
      </c>
      <c r="C7" s="100"/>
      <c r="D7" s="100"/>
      <c r="E7" s="100"/>
      <c r="F7" s="100"/>
      <c r="G7" s="100"/>
      <c r="H7" s="100"/>
      <c r="I7" s="100"/>
      <c r="J7" s="100"/>
      <c r="K7" s="100"/>
      <c r="L7" s="100"/>
      <c r="M7" s="100"/>
      <c r="N7" s="100"/>
      <c r="O7" s="100"/>
      <c r="P7" s="100"/>
      <c r="Q7" s="100"/>
      <c r="R7" s="100"/>
      <c r="S7" s="100"/>
      <c r="T7" s="100"/>
      <c r="U7" s="100"/>
      <c r="V7" s="100"/>
      <c r="W7" s="100"/>
    </row>
    <row r="8" spans="1:23" x14ac:dyDescent="0.2">
      <c r="B8" s="20"/>
      <c r="C8" s="20"/>
      <c r="D8" s="37"/>
      <c r="E8" s="21"/>
      <c r="F8" s="21"/>
      <c r="L8" s="22"/>
    </row>
    <row r="9" spans="1:23" ht="15" customHeight="1" x14ac:dyDescent="0.2">
      <c r="A9" s="23"/>
      <c r="B9" s="75" t="s">
        <v>6</v>
      </c>
      <c r="C9" s="76"/>
      <c r="D9" s="118">
        <v>45364</v>
      </c>
      <c r="E9" s="119"/>
      <c r="F9" s="3" t="s">
        <v>40</v>
      </c>
      <c r="G9" s="72" t="s">
        <v>97</v>
      </c>
      <c r="H9" s="74"/>
      <c r="I9" s="24"/>
      <c r="J9" s="75" t="s">
        <v>73</v>
      </c>
      <c r="K9" s="75"/>
      <c r="L9" s="75"/>
      <c r="M9" s="76"/>
      <c r="N9" s="125" t="s">
        <v>105</v>
      </c>
      <c r="O9" s="125"/>
      <c r="P9" s="125"/>
      <c r="Q9" s="125"/>
      <c r="R9" s="125"/>
      <c r="T9" s="2"/>
      <c r="U9" s="2"/>
    </row>
    <row r="10" spans="1:23" x14ac:dyDescent="0.2">
      <c r="B10" s="20"/>
      <c r="C10" s="20"/>
      <c r="D10" s="21"/>
      <c r="E10" s="21"/>
      <c r="F10" s="21"/>
      <c r="L10" s="22"/>
    </row>
    <row r="11" spans="1:23" s="25" customFormat="1" ht="28.5" customHeight="1" x14ac:dyDescent="0.25">
      <c r="B11" s="102" t="s">
        <v>64</v>
      </c>
      <c r="C11" s="102" t="s">
        <v>2</v>
      </c>
      <c r="D11" s="102" t="s">
        <v>43</v>
      </c>
      <c r="E11" s="102"/>
      <c r="F11" s="105" t="s">
        <v>8</v>
      </c>
      <c r="G11" s="102" t="s">
        <v>3</v>
      </c>
      <c r="H11" s="67" t="s">
        <v>7</v>
      </c>
      <c r="I11" s="68"/>
      <c r="J11" s="68"/>
      <c r="K11" s="68"/>
      <c r="L11" s="68"/>
      <c r="M11" s="68"/>
      <c r="N11" s="68"/>
      <c r="O11" s="68"/>
      <c r="P11" s="69"/>
      <c r="Q11" s="66" t="s">
        <v>54</v>
      </c>
      <c r="R11" s="66"/>
      <c r="S11" s="66"/>
      <c r="T11" s="66"/>
      <c r="U11" s="101" t="s">
        <v>55</v>
      </c>
      <c r="W11" s="49"/>
    </row>
    <row r="12" spans="1:23" s="25" customFormat="1" ht="21.75" customHeight="1" x14ac:dyDescent="0.25">
      <c r="B12" s="102"/>
      <c r="C12" s="102"/>
      <c r="D12" s="102"/>
      <c r="E12" s="102"/>
      <c r="F12" s="106"/>
      <c r="G12" s="102"/>
      <c r="H12" s="67" t="s">
        <v>32</v>
      </c>
      <c r="I12" s="68"/>
      <c r="J12" s="68"/>
      <c r="K12" s="69"/>
      <c r="L12" s="67" t="s">
        <v>35</v>
      </c>
      <c r="M12" s="68"/>
      <c r="N12" s="68"/>
      <c r="O12" s="68"/>
      <c r="P12" s="69"/>
      <c r="Q12" s="70" t="s">
        <v>37</v>
      </c>
      <c r="R12" s="70" t="s">
        <v>51</v>
      </c>
      <c r="S12" s="70" t="s">
        <v>41</v>
      </c>
      <c r="T12" s="103" t="s">
        <v>53</v>
      </c>
      <c r="U12" s="101" t="s">
        <v>9</v>
      </c>
      <c r="W12" s="49"/>
    </row>
    <row r="13" spans="1:23" s="25" customFormat="1" ht="63.75" x14ac:dyDescent="0.25">
      <c r="B13" s="102"/>
      <c r="C13" s="102"/>
      <c r="D13" s="42" t="s">
        <v>44</v>
      </c>
      <c r="E13" s="42" t="s">
        <v>42</v>
      </c>
      <c r="F13" s="107"/>
      <c r="G13" s="102"/>
      <c r="H13" s="42" t="s">
        <v>33</v>
      </c>
      <c r="I13" s="42" t="s">
        <v>36</v>
      </c>
      <c r="J13" s="42" t="s">
        <v>34</v>
      </c>
      <c r="K13" s="42" t="s">
        <v>36</v>
      </c>
      <c r="L13" s="42" t="s">
        <v>23</v>
      </c>
      <c r="M13" s="43" t="s">
        <v>61</v>
      </c>
      <c r="N13" s="43" t="s">
        <v>69</v>
      </c>
      <c r="O13" s="43" t="s">
        <v>24</v>
      </c>
      <c r="P13" s="42" t="s">
        <v>29</v>
      </c>
      <c r="Q13" s="71"/>
      <c r="R13" s="71"/>
      <c r="S13" s="71"/>
      <c r="T13" s="104"/>
      <c r="U13" s="101"/>
      <c r="W13" s="49"/>
    </row>
    <row r="14" spans="1:23" s="26" customFormat="1" ht="114.75" x14ac:dyDescent="0.25">
      <c r="B14" s="85" t="s">
        <v>91</v>
      </c>
      <c r="C14" s="85" t="s">
        <v>92</v>
      </c>
      <c r="D14" s="88" t="s">
        <v>47</v>
      </c>
      <c r="E14" s="56">
        <f>VLOOKUP(D14,Criterios!$A$20:$B$24,2,FALSE)</f>
        <v>0.4</v>
      </c>
      <c r="F14" s="59" t="s">
        <v>93</v>
      </c>
      <c r="G14" s="8" t="s">
        <v>95</v>
      </c>
      <c r="H14" s="9" t="s">
        <v>15</v>
      </c>
      <c r="I14" s="31">
        <f>VLOOKUP(H14,Criterios!$B$3:$C$6,2,FALSE)</f>
        <v>0.25</v>
      </c>
      <c r="J14" s="9" t="s">
        <v>19</v>
      </c>
      <c r="K14" s="31">
        <f>VLOOKUP(J14,Criterios!$B$7:$C$9,2,FALSE)</f>
        <v>0.15</v>
      </c>
      <c r="L14" s="9" t="s">
        <v>25</v>
      </c>
      <c r="M14" s="9" t="s">
        <v>62</v>
      </c>
      <c r="N14" s="9" t="s">
        <v>71</v>
      </c>
      <c r="O14" s="9" t="s">
        <v>27</v>
      </c>
      <c r="P14" s="9" t="s">
        <v>30</v>
      </c>
      <c r="Q14" s="34">
        <f>+I14+K14</f>
        <v>0.4</v>
      </c>
      <c r="R14" s="34">
        <f>(E14-(E14*Q14))</f>
        <v>0.24</v>
      </c>
      <c r="S14" s="78">
        <f>IF(R15&gt;1%,R15,R14)</f>
        <v>0.24</v>
      </c>
      <c r="T14" s="63">
        <f>IF(S18&gt;1%,S18,S14)</f>
        <v>0.24</v>
      </c>
      <c r="U14" s="80" t="str">
        <f>IF(T14&lt;=20%,Criterios!$A$20,IF(T14&lt;=40%,Criterios!$A$21,IF(T14&lt;=60%,Criterios!$A$22,IF(T14&lt;=80,Criterios!$A$23,Criterios!$A$24))))</f>
        <v>Baja</v>
      </c>
      <c r="W14" s="50"/>
    </row>
    <row r="15" spans="1:23" s="26" customFormat="1" ht="14.25" x14ac:dyDescent="0.25">
      <c r="B15" s="86"/>
      <c r="C15" s="86"/>
      <c r="D15" s="89"/>
      <c r="E15" s="57"/>
      <c r="F15" s="60"/>
      <c r="G15" s="10" t="s">
        <v>39</v>
      </c>
      <c r="H15" s="11" t="s">
        <v>52</v>
      </c>
      <c r="I15" s="32">
        <f>VLOOKUP(H15,Criterios!$B$3:$C$6,2,FALSE)</f>
        <v>0</v>
      </c>
      <c r="J15" s="11" t="s">
        <v>52</v>
      </c>
      <c r="K15" s="32">
        <f>VLOOKUP(J15,Criterios!$B$7:$C$9,2,FALSE)</f>
        <v>0</v>
      </c>
      <c r="L15" s="11"/>
      <c r="M15" s="11"/>
      <c r="N15" s="11"/>
      <c r="O15" s="11"/>
      <c r="P15" s="11"/>
      <c r="Q15" s="35">
        <f>+I15+K15</f>
        <v>0</v>
      </c>
      <c r="R15" s="35">
        <f>(R14-(R14*Q15))</f>
        <v>0.24</v>
      </c>
      <c r="S15" s="79"/>
      <c r="T15" s="64"/>
      <c r="U15" s="81"/>
      <c r="W15" s="50"/>
    </row>
    <row r="16" spans="1:23" s="26" customFormat="1" ht="140.25" x14ac:dyDescent="0.25">
      <c r="B16" s="86"/>
      <c r="C16" s="86"/>
      <c r="D16" s="89"/>
      <c r="E16" s="57"/>
      <c r="F16" s="60" t="s">
        <v>94</v>
      </c>
      <c r="G16" s="10" t="s">
        <v>96</v>
      </c>
      <c r="H16" s="11" t="s">
        <v>15</v>
      </c>
      <c r="I16" s="32">
        <f>VLOOKUP(H16,Criterios!$B$3:$C$6,2,FALSE)</f>
        <v>0.25</v>
      </c>
      <c r="J16" s="11" t="s">
        <v>19</v>
      </c>
      <c r="K16" s="32">
        <f>VLOOKUP(J16,Criterios!$B$7:$C$9,2,FALSE)</f>
        <v>0.15</v>
      </c>
      <c r="L16" s="9" t="s">
        <v>25</v>
      </c>
      <c r="M16" s="9" t="s">
        <v>62</v>
      </c>
      <c r="N16" s="9" t="s">
        <v>71</v>
      </c>
      <c r="O16" s="9" t="s">
        <v>27</v>
      </c>
      <c r="P16" s="9" t="s">
        <v>30</v>
      </c>
      <c r="Q16" s="35">
        <f>+I16+K16</f>
        <v>0.4</v>
      </c>
      <c r="R16" s="35">
        <f>IF(Q16&gt;1%,(R15-(R15*Q16)),Q16)</f>
        <v>0.14399999999999999</v>
      </c>
      <c r="S16" s="79">
        <f>IF(R17&gt;1%,R17,R16)</f>
        <v>0.14399999999999999</v>
      </c>
      <c r="T16" s="64"/>
      <c r="U16" s="81"/>
      <c r="W16" s="50"/>
    </row>
    <row r="17" spans="2:23" s="26" customFormat="1" ht="14.25" x14ac:dyDescent="0.25">
      <c r="B17" s="86"/>
      <c r="C17" s="86"/>
      <c r="D17" s="89"/>
      <c r="E17" s="57"/>
      <c r="F17" s="60"/>
      <c r="G17" s="10" t="s">
        <v>39</v>
      </c>
      <c r="H17" s="11" t="s">
        <v>52</v>
      </c>
      <c r="I17" s="32">
        <f>VLOOKUP(H17,Criterios!$B$3:$C$6,2,FALSE)</f>
        <v>0</v>
      </c>
      <c r="J17" s="11" t="s">
        <v>52</v>
      </c>
      <c r="K17" s="32">
        <f>VLOOKUP(J17,Criterios!$B$7:$C$9,2,FALSE)</f>
        <v>0</v>
      </c>
      <c r="L17" s="11"/>
      <c r="M17" s="11"/>
      <c r="N17" s="11"/>
      <c r="O17" s="11"/>
      <c r="P17" s="11"/>
      <c r="Q17" s="35">
        <f t="shared" ref="Q17" si="0">+I17+K17</f>
        <v>0</v>
      </c>
      <c r="R17" s="35">
        <f>(R16-(R16*Q17))</f>
        <v>0.14399999999999999</v>
      </c>
      <c r="S17" s="79"/>
      <c r="T17" s="64"/>
      <c r="U17" s="81"/>
      <c r="W17" s="50"/>
    </row>
    <row r="18" spans="2:23" s="26" customFormat="1" ht="14.25" x14ac:dyDescent="0.25">
      <c r="B18" s="86"/>
      <c r="C18" s="86"/>
      <c r="D18" s="89"/>
      <c r="E18" s="57"/>
      <c r="F18" s="83" t="s">
        <v>65</v>
      </c>
      <c r="G18" s="38" t="s">
        <v>38</v>
      </c>
      <c r="H18" s="11" t="s">
        <v>52</v>
      </c>
      <c r="I18" s="40">
        <f>VLOOKUP(H18,Criterios!$B$3:$C$6,2,FALSE)</f>
        <v>0</v>
      </c>
      <c r="J18" s="11" t="s">
        <v>52</v>
      </c>
      <c r="K18" s="40">
        <f>VLOOKUP(J18,Criterios!$B$7:$C$9,2,FALSE)</f>
        <v>0</v>
      </c>
      <c r="L18" s="39"/>
      <c r="M18" s="39"/>
      <c r="N18" s="39"/>
      <c r="O18" s="39"/>
      <c r="P18" s="39"/>
      <c r="Q18" s="41">
        <f>+I18+K18</f>
        <v>0</v>
      </c>
      <c r="R18" s="41">
        <f>IF(Q18&gt;1%,(R17-(R17*Q18)),Q18)</f>
        <v>0</v>
      </c>
      <c r="S18" s="54">
        <f>IF(R19&gt;1%,R19,R18)</f>
        <v>0</v>
      </c>
      <c r="T18" s="64"/>
      <c r="U18" s="81"/>
      <c r="W18" s="50"/>
    </row>
    <row r="19" spans="2:23" s="26" customFormat="1" ht="14.25" x14ac:dyDescent="0.25">
      <c r="B19" s="87"/>
      <c r="C19" s="87"/>
      <c r="D19" s="90"/>
      <c r="E19" s="58"/>
      <c r="F19" s="84"/>
      <c r="G19" s="12" t="s">
        <v>39</v>
      </c>
      <c r="H19" s="11" t="s">
        <v>52</v>
      </c>
      <c r="I19" s="33">
        <f>VLOOKUP(H19,Criterios!$B$3:$C$6,2,FALSE)</f>
        <v>0</v>
      </c>
      <c r="J19" s="11" t="s">
        <v>52</v>
      </c>
      <c r="K19" s="33">
        <f>VLOOKUP(J19,Criterios!$B$7:$C$9,2,FALSE)</f>
        <v>0</v>
      </c>
      <c r="L19" s="13"/>
      <c r="M19" s="13"/>
      <c r="N19" s="13"/>
      <c r="O19" s="13"/>
      <c r="P19" s="13"/>
      <c r="Q19" s="36">
        <f t="shared" ref="Q19" si="1">+I19+K19</f>
        <v>0</v>
      </c>
      <c r="R19" s="36">
        <f>IF(Q19&gt;1%,(R18-(R18*Q19)),Q19)</f>
        <v>0</v>
      </c>
      <c r="S19" s="55"/>
      <c r="T19" s="65"/>
      <c r="U19" s="82"/>
      <c r="W19" s="50"/>
    </row>
    <row r="20" spans="2:23" s="26" customFormat="1" ht="140.25" x14ac:dyDescent="0.25">
      <c r="B20" s="85" t="s">
        <v>85</v>
      </c>
      <c r="C20" s="85" t="s">
        <v>86</v>
      </c>
      <c r="D20" s="88" t="s">
        <v>49</v>
      </c>
      <c r="E20" s="56">
        <f>VLOOKUP(D20,Criterios!$A$20:$B$24,2,FALSE)</f>
        <v>0.8</v>
      </c>
      <c r="F20" s="59" t="s">
        <v>87</v>
      </c>
      <c r="G20" s="8" t="s">
        <v>89</v>
      </c>
      <c r="H20" s="9" t="s">
        <v>15</v>
      </c>
      <c r="I20" s="31">
        <f>VLOOKUP(H20,Criterios!$B$3:$C$6,2,FALSE)</f>
        <v>0.25</v>
      </c>
      <c r="J20" s="11" t="s">
        <v>19</v>
      </c>
      <c r="K20" s="31">
        <f>VLOOKUP(J20,Criterios!$B$7:$C$9,2,FALSE)</f>
        <v>0.15</v>
      </c>
      <c r="L20" s="9" t="s">
        <v>25</v>
      </c>
      <c r="M20" s="9" t="s">
        <v>62</v>
      </c>
      <c r="N20" s="9" t="s">
        <v>71</v>
      </c>
      <c r="O20" s="9" t="s">
        <v>27</v>
      </c>
      <c r="P20" s="9" t="s">
        <v>30</v>
      </c>
      <c r="Q20" s="34">
        <f>+I20+K20</f>
        <v>0.4</v>
      </c>
      <c r="R20" s="34">
        <f>(E20-(E20*Q20))</f>
        <v>0.48</v>
      </c>
      <c r="S20" s="78">
        <f>IF(R21&gt;1%,R21,R20)</f>
        <v>0.48</v>
      </c>
      <c r="T20" s="63">
        <f>IF(S24&gt;1%,S24,S20)</f>
        <v>0.48</v>
      </c>
      <c r="U20" s="80" t="str">
        <f>IF(T20&lt;=20%,Criterios!$A$20,IF(T20&lt;=40%,Criterios!$A$21,IF(T20&lt;=60%,Criterios!$A$22,IF(T20&lt;=80,Criterios!$A$23,Criterios!$A$24))))</f>
        <v>Media</v>
      </c>
      <c r="W20" s="50"/>
    </row>
    <row r="21" spans="2:23" s="26" customFormat="1" ht="14.25" x14ac:dyDescent="0.25">
      <c r="B21" s="86"/>
      <c r="C21" s="86"/>
      <c r="D21" s="89"/>
      <c r="E21" s="57"/>
      <c r="F21" s="60"/>
      <c r="G21" s="10" t="s">
        <v>39</v>
      </c>
      <c r="H21" s="11" t="s">
        <v>52</v>
      </c>
      <c r="I21" s="32">
        <f>VLOOKUP(H21,Criterios!$B$3:$C$6,2,FALSE)</f>
        <v>0</v>
      </c>
      <c r="J21" s="11" t="s">
        <v>52</v>
      </c>
      <c r="K21" s="32">
        <f>VLOOKUP(J21,Criterios!$B$7:$C$9,2,FALSE)</f>
        <v>0</v>
      </c>
      <c r="L21" s="11"/>
      <c r="M21" s="11"/>
      <c r="N21" s="11"/>
      <c r="O21" s="11"/>
      <c r="P21" s="11"/>
      <c r="Q21" s="35">
        <f>+I21+K21</f>
        <v>0</v>
      </c>
      <c r="R21" s="35">
        <f>(R20-(R20*Q21))</f>
        <v>0.48</v>
      </c>
      <c r="S21" s="79"/>
      <c r="T21" s="64"/>
      <c r="U21" s="81"/>
      <c r="W21" s="50"/>
    </row>
    <row r="22" spans="2:23" s="26" customFormat="1" ht="89.25" x14ac:dyDescent="0.25">
      <c r="B22" s="86"/>
      <c r="C22" s="86"/>
      <c r="D22" s="89"/>
      <c r="E22" s="57"/>
      <c r="F22" s="60" t="s">
        <v>88</v>
      </c>
      <c r="G22" s="10" t="s">
        <v>90</v>
      </c>
      <c r="H22" s="11" t="s">
        <v>15</v>
      </c>
      <c r="I22" s="32">
        <f>VLOOKUP(H22,Criterios!$B$3:$C$6,2,FALSE)</f>
        <v>0.25</v>
      </c>
      <c r="J22" s="9" t="s">
        <v>19</v>
      </c>
      <c r="K22" s="32">
        <f>VLOOKUP(J22,Criterios!$B$7:$C$9,2,FALSE)</f>
        <v>0.15</v>
      </c>
      <c r="L22" s="9" t="s">
        <v>25</v>
      </c>
      <c r="M22" s="9" t="s">
        <v>62</v>
      </c>
      <c r="N22" s="9" t="s">
        <v>71</v>
      </c>
      <c r="O22" s="9" t="s">
        <v>27</v>
      </c>
      <c r="P22" s="9" t="s">
        <v>30</v>
      </c>
      <c r="Q22" s="35">
        <f>+I22+K22</f>
        <v>0.4</v>
      </c>
      <c r="R22" s="35">
        <f>IF(Q22&gt;1%,(R21-(R21*Q22)),Q22)</f>
        <v>0.28799999999999998</v>
      </c>
      <c r="S22" s="79">
        <f>IF(R23&gt;1%,R23,R22)</f>
        <v>0.28799999999999998</v>
      </c>
      <c r="T22" s="64"/>
      <c r="U22" s="81"/>
      <c r="W22" s="50"/>
    </row>
    <row r="23" spans="2:23" s="26" customFormat="1" ht="14.25" x14ac:dyDescent="0.25">
      <c r="B23" s="86"/>
      <c r="C23" s="86"/>
      <c r="D23" s="89"/>
      <c r="E23" s="57"/>
      <c r="F23" s="60"/>
      <c r="G23" s="10" t="s">
        <v>39</v>
      </c>
      <c r="H23" s="11" t="s">
        <v>52</v>
      </c>
      <c r="I23" s="32">
        <f>VLOOKUP(H23,Criterios!$B$3:$C$6,2,FALSE)</f>
        <v>0</v>
      </c>
      <c r="J23" s="11" t="s">
        <v>52</v>
      </c>
      <c r="K23" s="32">
        <f>VLOOKUP(J23,Criterios!$B$7:$C$9,2,FALSE)</f>
        <v>0</v>
      </c>
      <c r="L23" s="11"/>
      <c r="M23" s="11"/>
      <c r="N23" s="11"/>
      <c r="O23" s="11"/>
      <c r="P23" s="11"/>
      <c r="Q23" s="35">
        <f t="shared" ref="Q23" si="2">+I23+K23</f>
        <v>0</v>
      </c>
      <c r="R23" s="35">
        <f>(R22-(R22*Q23))</f>
        <v>0.28799999999999998</v>
      </c>
      <c r="S23" s="79"/>
      <c r="T23" s="64"/>
      <c r="U23" s="81"/>
      <c r="W23" s="50"/>
    </row>
    <row r="24" spans="2:23" s="26" customFormat="1" ht="14.25" x14ac:dyDescent="0.25">
      <c r="B24" s="86"/>
      <c r="C24" s="86"/>
      <c r="D24" s="89"/>
      <c r="E24" s="57"/>
      <c r="F24" s="83" t="s">
        <v>65</v>
      </c>
      <c r="G24" s="38" t="s">
        <v>38</v>
      </c>
      <c r="H24" s="11" t="s">
        <v>52</v>
      </c>
      <c r="I24" s="40">
        <f>VLOOKUP(H24,Criterios!$B$3:$C$6,2,FALSE)</f>
        <v>0</v>
      </c>
      <c r="J24" s="11" t="s">
        <v>52</v>
      </c>
      <c r="K24" s="40">
        <f>VLOOKUP(J24,Criterios!$B$7:$C$9,2,FALSE)</f>
        <v>0</v>
      </c>
      <c r="L24" s="39"/>
      <c r="M24" s="39"/>
      <c r="N24" s="39"/>
      <c r="O24" s="39"/>
      <c r="P24" s="39"/>
      <c r="Q24" s="41">
        <f>+I24+K24</f>
        <v>0</v>
      </c>
      <c r="R24" s="41">
        <f>IF(Q24&gt;1%,(R23-(R23*Q24)),Q24)</f>
        <v>0</v>
      </c>
      <c r="S24" s="54">
        <f>IF(R25&gt;1%,R25,R24)</f>
        <v>0</v>
      </c>
      <c r="T24" s="64"/>
      <c r="U24" s="81"/>
      <c r="W24" s="50"/>
    </row>
    <row r="25" spans="2:23" s="26" customFormat="1" ht="14.25" x14ac:dyDescent="0.25">
      <c r="B25" s="87"/>
      <c r="C25" s="87"/>
      <c r="D25" s="90"/>
      <c r="E25" s="58"/>
      <c r="F25" s="84"/>
      <c r="G25" s="12" t="s">
        <v>39</v>
      </c>
      <c r="H25" s="11" t="s">
        <v>52</v>
      </c>
      <c r="I25" s="33">
        <f>VLOOKUP(H25,Criterios!$B$3:$C$6,2,FALSE)</f>
        <v>0</v>
      </c>
      <c r="J25" s="11" t="s">
        <v>52</v>
      </c>
      <c r="K25" s="33">
        <f>VLOOKUP(J25,Criterios!$B$7:$C$9,2,FALSE)</f>
        <v>0</v>
      </c>
      <c r="L25" s="13"/>
      <c r="M25" s="13"/>
      <c r="N25" s="13"/>
      <c r="O25" s="13"/>
      <c r="P25" s="13"/>
      <c r="Q25" s="36">
        <f t="shared" ref="Q25" si="3">+I25+K25</f>
        <v>0</v>
      </c>
      <c r="R25" s="36">
        <f>IF(Q25&gt;1%,(R24-(R24*Q25)),Q25)</f>
        <v>0</v>
      </c>
      <c r="S25" s="55"/>
      <c r="T25" s="65"/>
      <c r="U25" s="82"/>
      <c r="W25" s="50"/>
    </row>
    <row r="26" spans="2:23" s="26" customFormat="1" ht="89.25" x14ac:dyDescent="0.25">
      <c r="B26" s="85" t="s">
        <v>75</v>
      </c>
      <c r="C26" s="85" t="s">
        <v>76</v>
      </c>
      <c r="D26" s="88" t="s">
        <v>48</v>
      </c>
      <c r="E26" s="56">
        <f>VLOOKUP(D26,Criterios!$A$20:$B$24,2,FALSE)</f>
        <v>0.6</v>
      </c>
      <c r="F26" s="59" t="s">
        <v>77</v>
      </c>
      <c r="G26" s="8" t="s">
        <v>81</v>
      </c>
      <c r="H26" s="9" t="s">
        <v>15</v>
      </c>
      <c r="I26" s="31">
        <f>VLOOKUP(H26,Criterios!$B$3:$C$6,2,FALSE)</f>
        <v>0.25</v>
      </c>
      <c r="J26" s="39" t="s">
        <v>19</v>
      </c>
      <c r="K26" s="31">
        <f>VLOOKUP(J26,Criterios!$B$7:$C$9,2,FALSE)</f>
        <v>0.15</v>
      </c>
      <c r="L26" s="9" t="s">
        <v>25</v>
      </c>
      <c r="M26" s="9" t="s">
        <v>62</v>
      </c>
      <c r="N26" s="9" t="s">
        <v>71</v>
      </c>
      <c r="O26" s="9" t="s">
        <v>27</v>
      </c>
      <c r="P26" s="9" t="s">
        <v>30</v>
      </c>
      <c r="Q26" s="34">
        <f>+I26+K26</f>
        <v>0.4</v>
      </c>
      <c r="R26" s="34">
        <f>(E26-(E26*Q26))</f>
        <v>0.36</v>
      </c>
      <c r="S26" s="78">
        <f>IF(R27&gt;1%,R27,R26)</f>
        <v>0.36</v>
      </c>
      <c r="T26" s="63">
        <f>IF(S32&gt;1%,S32,S26)</f>
        <v>0.12959999999999999</v>
      </c>
      <c r="U26" s="80" t="str">
        <f>IF(T26&lt;=20%,Criterios!$A$20,IF(T26&lt;=40%,Criterios!$A$21,IF(T26&lt;=60%,Criterios!$A$22,IF(T26&lt;=80,Criterios!$A$23,Criterios!$A$24))))</f>
        <v>Muy baja</v>
      </c>
      <c r="W26" s="50"/>
    </row>
    <row r="27" spans="2:23" s="26" customFormat="1" ht="14.25" x14ac:dyDescent="0.25">
      <c r="B27" s="86"/>
      <c r="C27" s="86"/>
      <c r="D27" s="89"/>
      <c r="E27" s="57"/>
      <c r="F27" s="60"/>
      <c r="G27" s="10" t="s">
        <v>39</v>
      </c>
      <c r="H27" s="11" t="s">
        <v>52</v>
      </c>
      <c r="I27" s="32">
        <f>VLOOKUP(H27,Criterios!$B$3:$C$6,2,FALSE)</f>
        <v>0</v>
      </c>
      <c r="J27" s="11" t="s">
        <v>52</v>
      </c>
      <c r="K27" s="32">
        <f>VLOOKUP(J27,Criterios!$B$7:$C$9,2,FALSE)</f>
        <v>0</v>
      </c>
      <c r="L27" s="11"/>
      <c r="M27" s="11"/>
      <c r="N27" s="11"/>
      <c r="O27" s="11"/>
      <c r="P27" s="11"/>
      <c r="Q27" s="35">
        <f>+I27+K27</f>
        <v>0</v>
      </c>
      <c r="R27" s="35">
        <f>(R26-(R26*Q27))</f>
        <v>0.36</v>
      </c>
      <c r="S27" s="79"/>
      <c r="T27" s="64"/>
      <c r="U27" s="81"/>
      <c r="W27" s="50"/>
    </row>
    <row r="28" spans="2:23" s="26" customFormat="1" ht="140.25" x14ac:dyDescent="0.25">
      <c r="B28" s="86"/>
      <c r="C28" s="86"/>
      <c r="D28" s="89"/>
      <c r="E28" s="57"/>
      <c r="F28" s="60" t="s">
        <v>78</v>
      </c>
      <c r="G28" s="10" t="s">
        <v>82</v>
      </c>
      <c r="H28" s="11" t="s">
        <v>15</v>
      </c>
      <c r="I28" s="32">
        <f>VLOOKUP(H28,Criterios!$B$3:$C$6,2,FALSE)</f>
        <v>0.25</v>
      </c>
      <c r="J28" s="9" t="s">
        <v>19</v>
      </c>
      <c r="K28" s="32">
        <f>VLOOKUP(J28,Criterios!$B$7:$C$9,2,FALSE)</f>
        <v>0.15</v>
      </c>
      <c r="L28" s="9" t="s">
        <v>25</v>
      </c>
      <c r="M28" s="9" t="s">
        <v>62</v>
      </c>
      <c r="N28" s="9" t="s">
        <v>71</v>
      </c>
      <c r="O28" s="9" t="s">
        <v>27</v>
      </c>
      <c r="P28" s="9" t="s">
        <v>30</v>
      </c>
      <c r="Q28" s="35">
        <f>+I28+K28</f>
        <v>0.4</v>
      </c>
      <c r="R28" s="35">
        <f>IF(Q28&gt;1%,(R27-(R27*Q28)),Q28)</f>
        <v>0.216</v>
      </c>
      <c r="S28" s="79">
        <f>IF(R29&gt;1%,R29,R28)</f>
        <v>0.216</v>
      </c>
      <c r="T28" s="64"/>
      <c r="U28" s="81"/>
      <c r="W28" s="50"/>
    </row>
    <row r="29" spans="2:23" s="26" customFormat="1" ht="14.25" x14ac:dyDescent="0.25">
      <c r="B29" s="86"/>
      <c r="C29" s="86"/>
      <c r="D29" s="89"/>
      <c r="E29" s="57"/>
      <c r="F29" s="60"/>
      <c r="G29" s="10" t="s">
        <v>39</v>
      </c>
      <c r="H29" s="11" t="s">
        <v>52</v>
      </c>
      <c r="I29" s="32">
        <f>VLOOKUP(H29,Criterios!$B$3:$C$6,2,FALSE)</f>
        <v>0</v>
      </c>
      <c r="J29" s="11" t="s">
        <v>52</v>
      </c>
      <c r="K29" s="32">
        <f>VLOOKUP(J29,Criterios!$B$7:$C$9,2,FALSE)</f>
        <v>0</v>
      </c>
      <c r="L29" s="11"/>
      <c r="M29" s="11"/>
      <c r="N29" s="11"/>
      <c r="O29" s="11"/>
      <c r="P29" s="11"/>
      <c r="Q29" s="35">
        <f t="shared" ref="Q29" si="4">+I29+K29</f>
        <v>0</v>
      </c>
      <c r="R29" s="35">
        <f>(R28-(R28*Q29))</f>
        <v>0.216</v>
      </c>
      <c r="S29" s="79"/>
      <c r="T29" s="64"/>
      <c r="U29" s="81"/>
      <c r="W29" s="50"/>
    </row>
    <row r="30" spans="2:23" s="26" customFormat="1" ht="102" x14ac:dyDescent="0.25">
      <c r="B30" s="86"/>
      <c r="C30" s="86"/>
      <c r="D30" s="89"/>
      <c r="E30" s="57"/>
      <c r="F30" s="61" t="s">
        <v>79</v>
      </c>
      <c r="G30" s="38" t="s">
        <v>83</v>
      </c>
      <c r="H30" s="39" t="s">
        <v>15</v>
      </c>
      <c r="I30" s="40">
        <f>VLOOKUP(H30,Criterios!$B$3:$C$6,2,FALSE)</f>
        <v>0.25</v>
      </c>
      <c r="J30" s="11" t="s">
        <v>19</v>
      </c>
      <c r="K30" s="40">
        <f>VLOOKUP(J30,Criterios!$B$7:$C$9,2,FALSE)</f>
        <v>0.15</v>
      </c>
      <c r="L30" s="9" t="s">
        <v>25</v>
      </c>
      <c r="M30" s="9" t="s">
        <v>62</v>
      </c>
      <c r="N30" s="9" t="s">
        <v>71</v>
      </c>
      <c r="O30" s="9" t="s">
        <v>27</v>
      </c>
      <c r="P30" s="9" t="s">
        <v>30</v>
      </c>
      <c r="Q30" s="41">
        <f>+I30+K30</f>
        <v>0.4</v>
      </c>
      <c r="R30" s="41">
        <f>IF(Q30&gt;1%,(R27-(R27*Q30)),Q30)</f>
        <v>0.216</v>
      </c>
      <c r="S30" s="54">
        <f>IF(R31&gt;1%,R31,R30)</f>
        <v>0.216</v>
      </c>
      <c r="T30" s="64"/>
      <c r="U30" s="81"/>
      <c r="W30" s="50"/>
    </row>
    <row r="31" spans="2:23" s="26" customFormat="1" ht="14.25" x14ac:dyDescent="0.25">
      <c r="B31" s="86"/>
      <c r="C31" s="86"/>
      <c r="D31" s="89"/>
      <c r="E31" s="57"/>
      <c r="F31" s="62"/>
      <c r="G31" s="38"/>
      <c r="H31" s="11" t="s">
        <v>52</v>
      </c>
      <c r="I31" s="33">
        <f>VLOOKUP(H31,Criterios!$B$3:$C$6,2,FALSE)</f>
        <v>0</v>
      </c>
      <c r="J31" s="11" t="s">
        <v>52</v>
      </c>
      <c r="K31" s="33">
        <f>VLOOKUP(J31,Criterios!$B$7:$C$9,2,FALSE)</f>
        <v>0</v>
      </c>
      <c r="L31" s="13"/>
      <c r="M31" s="13"/>
      <c r="N31" s="13"/>
      <c r="O31" s="13"/>
      <c r="P31" s="13"/>
      <c r="Q31" s="36">
        <f t="shared" ref="Q31" si="5">+I31+K31</f>
        <v>0</v>
      </c>
      <c r="R31" s="36">
        <f>IF(Q31&gt;1%,(R30-(R30*Q31)),Q31)</f>
        <v>0</v>
      </c>
      <c r="S31" s="55"/>
      <c r="T31" s="64"/>
      <c r="U31" s="81"/>
      <c r="W31" s="50"/>
    </row>
    <row r="32" spans="2:23" s="26" customFormat="1" ht="102" x14ac:dyDescent="0.25">
      <c r="B32" s="86"/>
      <c r="C32" s="86"/>
      <c r="D32" s="89"/>
      <c r="E32" s="57"/>
      <c r="F32" s="83" t="s">
        <v>80</v>
      </c>
      <c r="G32" s="38" t="s">
        <v>84</v>
      </c>
      <c r="H32" s="39" t="s">
        <v>15</v>
      </c>
      <c r="I32" s="40">
        <f>VLOOKUP(H32,Criterios!$B$3:$C$6,2,FALSE)</f>
        <v>0.25</v>
      </c>
      <c r="J32" s="39" t="s">
        <v>19</v>
      </c>
      <c r="K32" s="40">
        <f>VLOOKUP(J32,Criterios!$B$7:$C$9,2,FALSE)</f>
        <v>0.15</v>
      </c>
      <c r="L32" s="9" t="s">
        <v>25</v>
      </c>
      <c r="M32" s="9" t="s">
        <v>62</v>
      </c>
      <c r="N32" s="9" t="s">
        <v>71</v>
      </c>
      <c r="O32" s="9" t="s">
        <v>27</v>
      </c>
      <c r="P32" s="9" t="s">
        <v>30</v>
      </c>
      <c r="Q32" s="41">
        <f>+I32+K32</f>
        <v>0.4</v>
      </c>
      <c r="R32" s="41">
        <f>IF(Q32&gt;1%,(R29-(R29*Q32)),Q32)</f>
        <v>0.12959999999999999</v>
      </c>
      <c r="S32" s="54">
        <f>IF(R33&gt;1%,R33,R32)</f>
        <v>0.12959999999999999</v>
      </c>
      <c r="T32" s="64"/>
      <c r="U32" s="81"/>
      <c r="W32" s="50"/>
    </row>
    <row r="33" spans="1:23" s="26" customFormat="1" ht="14.25" x14ac:dyDescent="0.25">
      <c r="B33" s="87"/>
      <c r="C33" s="87"/>
      <c r="D33" s="90"/>
      <c r="E33" s="58"/>
      <c r="F33" s="84"/>
      <c r="G33" s="12" t="s">
        <v>39</v>
      </c>
      <c r="H33" s="11" t="s">
        <v>52</v>
      </c>
      <c r="I33" s="33">
        <f>VLOOKUP(H33,Criterios!$B$3:$C$6,2,FALSE)</f>
        <v>0</v>
      </c>
      <c r="J33" s="11" t="s">
        <v>52</v>
      </c>
      <c r="K33" s="33">
        <f>VLOOKUP(J33,Criterios!$B$7:$C$9,2,FALSE)</f>
        <v>0</v>
      </c>
      <c r="L33" s="13"/>
      <c r="M33" s="13"/>
      <c r="N33" s="13"/>
      <c r="O33" s="13"/>
      <c r="P33" s="13"/>
      <c r="Q33" s="36">
        <f t="shared" ref="Q33" si="6">+I33+K33</f>
        <v>0</v>
      </c>
      <c r="R33" s="36">
        <f>IF(Q33&gt;1%,(R32-(R32*Q33)),Q33)</f>
        <v>0</v>
      </c>
      <c r="S33" s="55"/>
      <c r="T33" s="65"/>
      <c r="U33" s="82"/>
      <c r="W33" s="50"/>
    </row>
    <row r="34" spans="1:23" s="26" customFormat="1" ht="14.25" hidden="1" x14ac:dyDescent="0.25">
      <c r="B34" s="115"/>
      <c r="C34" s="85"/>
      <c r="D34" s="88"/>
      <c r="E34" s="56" t="e">
        <f>VLOOKUP(D34,Criterios!$A$20:$B$24,2,FALSE)</f>
        <v>#N/A</v>
      </c>
      <c r="F34" s="59" t="s">
        <v>56</v>
      </c>
      <c r="G34" s="8" t="s">
        <v>38</v>
      </c>
      <c r="H34" s="9"/>
      <c r="I34" s="31" t="e">
        <f>VLOOKUP(H34,Criterios!$B$3:$C$6,2,FALSE)</f>
        <v>#N/A</v>
      </c>
      <c r="J34" s="9"/>
      <c r="K34" s="31" t="e">
        <f>VLOOKUP(J34,Criterios!$B$7:$C$9,2,FALSE)</f>
        <v>#N/A</v>
      </c>
      <c r="L34" s="9"/>
      <c r="M34" s="9"/>
      <c r="N34" s="9"/>
      <c r="O34" s="9"/>
      <c r="P34" s="9"/>
      <c r="Q34" s="34" t="e">
        <f>+I34+K34</f>
        <v>#N/A</v>
      </c>
      <c r="R34" s="34" t="e">
        <f>(E34-(E34*Q34))</f>
        <v>#N/A</v>
      </c>
      <c r="S34" s="78" t="e">
        <f>IF(R35&gt;1%,R35,R34)</f>
        <v>#N/A</v>
      </c>
      <c r="T34" s="63" t="e">
        <f>IF(S38&gt;1%,S38,S34)</f>
        <v>#N/A</v>
      </c>
      <c r="U34" s="80" t="e">
        <f>IF(T34&lt;=20%,Criterios!$A$20,IF(T34&lt;=40%,Criterios!$A$21,IF(T34&lt;=60%,Criterios!$A$22,IF(T34&lt;=80,Criterios!$A$23,Criterios!$A$24))))</f>
        <v>#N/A</v>
      </c>
      <c r="W34" s="50"/>
    </row>
    <row r="35" spans="1:23" s="26" customFormat="1" ht="14.25" hidden="1" x14ac:dyDescent="0.25">
      <c r="B35" s="116"/>
      <c r="C35" s="86"/>
      <c r="D35" s="89"/>
      <c r="E35" s="57"/>
      <c r="F35" s="60"/>
      <c r="G35" s="10" t="s">
        <v>39</v>
      </c>
      <c r="H35" s="11"/>
      <c r="I35" s="32" t="e">
        <f>VLOOKUP(H35,Criterios!$B$3:$C$6,2,FALSE)</f>
        <v>#N/A</v>
      </c>
      <c r="J35" s="11"/>
      <c r="K35" s="32" t="e">
        <f>VLOOKUP(J35,Criterios!$B$7:$C$9,2,FALSE)</f>
        <v>#N/A</v>
      </c>
      <c r="L35" s="11"/>
      <c r="M35" s="11"/>
      <c r="N35" s="11"/>
      <c r="O35" s="11"/>
      <c r="P35" s="11"/>
      <c r="Q35" s="35" t="e">
        <f>+I35+K35</f>
        <v>#N/A</v>
      </c>
      <c r="R35" s="35" t="e">
        <f>(R34-(R34*Q35))</f>
        <v>#N/A</v>
      </c>
      <c r="S35" s="79"/>
      <c r="T35" s="64"/>
      <c r="U35" s="81"/>
      <c r="W35" s="50"/>
    </row>
    <row r="36" spans="1:23" s="26" customFormat="1" ht="14.25" hidden="1" x14ac:dyDescent="0.25">
      <c r="B36" s="116"/>
      <c r="C36" s="86"/>
      <c r="D36" s="89"/>
      <c r="E36" s="57"/>
      <c r="F36" s="60" t="s">
        <v>57</v>
      </c>
      <c r="G36" s="10" t="s">
        <v>38</v>
      </c>
      <c r="H36" s="11"/>
      <c r="I36" s="32" t="e">
        <f>VLOOKUP(H36,Criterios!$B$3:$C$6,2,FALSE)</f>
        <v>#N/A</v>
      </c>
      <c r="J36" s="11"/>
      <c r="K36" s="32" t="e">
        <f>VLOOKUP(J36,Criterios!$B$7:$C$9,2,FALSE)</f>
        <v>#N/A</v>
      </c>
      <c r="L36" s="11"/>
      <c r="M36" s="11"/>
      <c r="N36" s="11"/>
      <c r="O36" s="11"/>
      <c r="P36" s="11"/>
      <c r="Q36" s="35" t="e">
        <f>+I36+K36</f>
        <v>#N/A</v>
      </c>
      <c r="R36" s="35" t="e">
        <f>IF(Q36&gt;1%,(R35-(R35*Q36)),Q36)</f>
        <v>#N/A</v>
      </c>
      <c r="S36" s="79" t="e">
        <f>IF(R37&gt;1%,R37,R36)</f>
        <v>#N/A</v>
      </c>
      <c r="T36" s="64"/>
      <c r="U36" s="81"/>
      <c r="W36" s="50"/>
    </row>
    <row r="37" spans="1:23" s="26" customFormat="1" ht="14.25" hidden="1" x14ac:dyDescent="0.25">
      <c r="B37" s="116"/>
      <c r="C37" s="86"/>
      <c r="D37" s="89"/>
      <c r="E37" s="57"/>
      <c r="F37" s="60"/>
      <c r="G37" s="10" t="s">
        <v>39</v>
      </c>
      <c r="H37" s="11"/>
      <c r="I37" s="32" t="e">
        <f>VLOOKUP(H37,Criterios!$B$3:$C$6,2,FALSE)</f>
        <v>#N/A</v>
      </c>
      <c r="J37" s="11"/>
      <c r="K37" s="32" t="e">
        <f>VLOOKUP(J37,Criterios!$B$7:$C$9,2,FALSE)</f>
        <v>#N/A</v>
      </c>
      <c r="L37" s="11"/>
      <c r="M37" s="11"/>
      <c r="N37" s="11"/>
      <c r="O37" s="11"/>
      <c r="P37" s="11"/>
      <c r="Q37" s="35" t="e">
        <f t="shared" ref="Q37" si="7">+I37+K37</f>
        <v>#N/A</v>
      </c>
      <c r="R37" s="35" t="e">
        <f>(R36-(R36*Q37))</f>
        <v>#N/A</v>
      </c>
      <c r="S37" s="79"/>
      <c r="T37" s="64"/>
      <c r="U37" s="81"/>
      <c r="W37" s="50"/>
    </row>
    <row r="38" spans="1:23" s="26" customFormat="1" ht="14.25" hidden="1" x14ac:dyDescent="0.25">
      <c r="B38" s="116"/>
      <c r="C38" s="86"/>
      <c r="D38" s="89"/>
      <c r="E38" s="57"/>
      <c r="F38" s="83" t="s">
        <v>65</v>
      </c>
      <c r="G38" s="38" t="s">
        <v>38</v>
      </c>
      <c r="H38" s="39"/>
      <c r="I38" s="40" t="e">
        <f>VLOOKUP(H38,Criterios!$B$3:$C$6,2,FALSE)</f>
        <v>#N/A</v>
      </c>
      <c r="J38" s="39"/>
      <c r="K38" s="40" t="e">
        <f>VLOOKUP(J38,Criterios!$B$7:$C$9,2,FALSE)</f>
        <v>#N/A</v>
      </c>
      <c r="L38" s="39"/>
      <c r="M38" s="39"/>
      <c r="N38" s="39"/>
      <c r="O38" s="39"/>
      <c r="P38" s="39"/>
      <c r="Q38" s="41" t="e">
        <f>+I38+K38</f>
        <v>#N/A</v>
      </c>
      <c r="R38" s="41" t="e">
        <f>IF(Q38&gt;1%,(R37-(R37*Q38)),Q38)</f>
        <v>#N/A</v>
      </c>
      <c r="S38" s="54" t="e">
        <f>IF(R39&gt;1%,R39,R38)</f>
        <v>#N/A</v>
      </c>
      <c r="T38" s="64"/>
      <c r="U38" s="81"/>
      <c r="W38" s="50"/>
    </row>
    <row r="39" spans="1:23" s="26" customFormat="1" ht="14.25" hidden="1" x14ac:dyDescent="0.25">
      <c r="B39" s="117"/>
      <c r="C39" s="87"/>
      <c r="D39" s="90"/>
      <c r="E39" s="58"/>
      <c r="F39" s="84"/>
      <c r="G39" s="12" t="s">
        <v>39</v>
      </c>
      <c r="H39" s="13"/>
      <c r="I39" s="33" t="e">
        <f>VLOOKUP(H39,Criterios!$B$3:$C$6,2,FALSE)</f>
        <v>#N/A</v>
      </c>
      <c r="J39" s="13"/>
      <c r="K39" s="33" t="e">
        <f>VLOOKUP(J39,Criterios!$B$7:$C$9,2,FALSE)</f>
        <v>#N/A</v>
      </c>
      <c r="L39" s="13"/>
      <c r="M39" s="13"/>
      <c r="N39" s="13"/>
      <c r="O39" s="13"/>
      <c r="P39" s="13"/>
      <c r="Q39" s="36" t="e">
        <f t="shared" ref="Q39" si="8">+I39+K39</f>
        <v>#N/A</v>
      </c>
      <c r="R39" s="36" t="e">
        <f>IF(Q39&gt;1%,(R38-(R38*Q39)),Q39)</f>
        <v>#N/A</v>
      </c>
      <c r="S39" s="55"/>
      <c r="T39" s="65"/>
      <c r="U39" s="82"/>
      <c r="W39" s="50"/>
    </row>
    <row r="40" spans="1:23" s="26" customFormat="1" ht="14.25" hidden="1" x14ac:dyDescent="0.25">
      <c r="B40" s="115"/>
      <c r="C40" s="85"/>
      <c r="D40" s="88"/>
      <c r="E40" s="56" t="e">
        <f>VLOOKUP(D40,Criterios!$A$20:$B$24,2,FALSE)</f>
        <v>#N/A</v>
      </c>
      <c r="F40" s="59" t="s">
        <v>56</v>
      </c>
      <c r="G40" s="8" t="s">
        <v>38</v>
      </c>
      <c r="H40" s="9"/>
      <c r="I40" s="31" t="e">
        <f>VLOOKUP(H40,Criterios!$B$3:$C$6,2,FALSE)</f>
        <v>#N/A</v>
      </c>
      <c r="J40" s="9"/>
      <c r="K40" s="31" t="e">
        <f>VLOOKUP(J40,Criterios!$B$7:$C$9,2,FALSE)</f>
        <v>#N/A</v>
      </c>
      <c r="L40" s="9"/>
      <c r="M40" s="9"/>
      <c r="N40" s="9"/>
      <c r="O40" s="9"/>
      <c r="P40" s="9"/>
      <c r="Q40" s="34" t="e">
        <f>+I40+K40</f>
        <v>#N/A</v>
      </c>
      <c r="R40" s="34" t="e">
        <f>(E40-(E40*Q40))</f>
        <v>#N/A</v>
      </c>
      <c r="S40" s="78" t="e">
        <f>IF(R41&gt;1%,R41,R40)</f>
        <v>#N/A</v>
      </c>
      <c r="T40" s="63" t="e">
        <f>IF(S44&gt;1%,S44,S40)</f>
        <v>#N/A</v>
      </c>
      <c r="U40" s="80" t="e">
        <f>IF(T40&lt;=20%,Criterios!$A$20,IF(T40&lt;=40%,Criterios!$A$21,IF(T40&lt;=60%,Criterios!$A$22,IF(T40&lt;=80,Criterios!$A$23,Criterios!$A$24))))</f>
        <v>#N/A</v>
      </c>
      <c r="W40" s="50"/>
    </row>
    <row r="41" spans="1:23" s="26" customFormat="1" ht="14.25" hidden="1" x14ac:dyDescent="0.25">
      <c r="B41" s="116"/>
      <c r="C41" s="86"/>
      <c r="D41" s="89"/>
      <c r="E41" s="57"/>
      <c r="F41" s="60"/>
      <c r="G41" s="10" t="s">
        <v>39</v>
      </c>
      <c r="H41" s="11"/>
      <c r="I41" s="32" t="e">
        <f>VLOOKUP(H41,Criterios!$B$3:$C$6,2,FALSE)</f>
        <v>#N/A</v>
      </c>
      <c r="J41" s="11"/>
      <c r="K41" s="32" t="e">
        <f>VLOOKUP(J41,Criterios!$B$7:$C$9,2,FALSE)</f>
        <v>#N/A</v>
      </c>
      <c r="L41" s="11"/>
      <c r="M41" s="11"/>
      <c r="N41" s="11"/>
      <c r="O41" s="11"/>
      <c r="P41" s="11"/>
      <c r="Q41" s="35" t="e">
        <f>+I41+K41</f>
        <v>#N/A</v>
      </c>
      <c r="R41" s="35" t="e">
        <f>(R40-(R40*Q41))</f>
        <v>#N/A</v>
      </c>
      <c r="S41" s="79"/>
      <c r="T41" s="64"/>
      <c r="U41" s="81"/>
      <c r="W41" s="50"/>
    </row>
    <row r="42" spans="1:23" s="26" customFormat="1" ht="14.25" hidden="1" x14ac:dyDescent="0.25">
      <c r="B42" s="116"/>
      <c r="C42" s="86"/>
      <c r="D42" s="89"/>
      <c r="E42" s="57"/>
      <c r="F42" s="60" t="s">
        <v>57</v>
      </c>
      <c r="G42" s="10" t="s">
        <v>38</v>
      </c>
      <c r="H42" s="11"/>
      <c r="I42" s="32" t="e">
        <f>VLOOKUP(H42,Criterios!$B$3:$C$6,2,FALSE)</f>
        <v>#N/A</v>
      </c>
      <c r="J42" s="11"/>
      <c r="K42" s="32" t="e">
        <f>VLOOKUP(J42,Criterios!$B$7:$C$9,2,FALSE)</f>
        <v>#N/A</v>
      </c>
      <c r="L42" s="11"/>
      <c r="M42" s="11"/>
      <c r="N42" s="11"/>
      <c r="O42" s="11"/>
      <c r="P42" s="11"/>
      <c r="Q42" s="35" t="e">
        <f>+I42+K42</f>
        <v>#N/A</v>
      </c>
      <c r="R42" s="35" t="e">
        <f>IF(Q42&gt;1%,(R41-(R41*Q42)),Q42)</f>
        <v>#N/A</v>
      </c>
      <c r="S42" s="79" t="e">
        <f>IF(R43&gt;1%,R43,R42)</f>
        <v>#N/A</v>
      </c>
      <c r="T42" s="64"/>
      <c r="U42" s="81"/>
      <c r="W42" s="50"/>
    </row>
    <row r="43" spans="1:23" s="26" customFormat="1" ht="14.25" hidden="1" x14ac:dyDescent="0.25">
      <c r="B43" s="116"/>
      <c r="C43" s="86"/>
      <c r="D43" s="89"/>
      <c r="E43" s="57"/>
      <c r="F43" s="60"/>
      <c r="G43" s="10" t="s">
        <v>39</v>
      </c>
      <c r="H43" s="11"/>
      <c r="I43" s="32" t="e">
        <f>VLOOKUP(H43,Criterios!$B$3:$C$6,2,FALSE)</f>
        <v>#N/A</v>
      </c>
      <c r="J43" s="11"/>
      <c r="K43" s="32" t="e">
        <f>VLOOKUP(J43,Criterios!$B$7:$C$9,2,FALSE)</f>
        <v>#N/A</v>
      </c>
      <c r="L43" s="11"/>
      <c r="M43" s="11"/>
      <c r="N43" s="11"/>
      <c r="O43" s="11"/>
      <c r="P43" s="11"/>
      <c r="Q43" s="35" t="e">
        <f t="shared" ref="Q43" si="9">+I43+K43</f>
        <v>#N/A</v>
      </c>
      <c r="R43" s="35" t="e">
        <f>(R42-(R42*Q43))</f>
        <v>#N/A</v>
      </c>
      <c r="S43" s="79"/>
      <c r="T43" s="64"/>
      <c r="U43" s="81"/>
      <c r="W43" s="50"/>
    </row>
    <row r="44" spans="1:23" s="26" customFormat="1" ht="14.25" hidden="1" x14ac:dyDescent="0.25">
      <c r="B44" s="116"/>
      <c r="C44" s="86"/>
      <c r="D44" s="89"/>
      <c r="E44" s="57"/>
      <c r="F44" s="83" t="s">
        <v>65</v>
      </c>
      <c r="G44" s="38" t="s">
        <v>38</v>
      </c>
      <c r="H44" s="39"/>
      <c r="I44" s="40" t="e">
        <f>VLOOKUP(H44,Criterios!$B$3:$C$6,2,FALSE)</f>
        <v>#N/A</v>
      </c>
      <c r="J44" s="39"/>
      <c r="K44" s="40" t="e">
        <f>VLOOKUP(J44,Criterios!$B$7:$C$9,2,FALSE)</f>
        <v>#N/A</v>
      </c>
      <c r="L44" s="39"/>
      <c r="M44" s="39"/>
      <c r="N44" s="39"/>
      <c r="O44" s="39"/>
      <c r="P44" s="39"/>
      <c r="Q44" s="41" t="e">
        <f>+I44+K44</f>
        <v>#N/A</v>
      </c>
      <c r="R44" s="41" t="e">
        <f>IF(Q44&gt;1%,(R43-(R43*Q44)),Q44)</f>
        <v>#N/A</v>
      </c>
      <c r="S44" s="54" t="e">
        <f>IF(R45&gt;1%,R45,R44)</f>
        <v>#N/A</v>
      </c>
      <c r="T44" s="64"/>
      <c r="U44" s="81"/>
      <c r="W44" s="50"/>
    </row>
    <row r="45" spans="1:23" s="26" customFormat="1" ht="14.25" hidden="1" x14ac:dyDescent="0.25">
      <c r="B45" s="117"/>
      <c r="C45" s="87"/>
      <c r="D45" s="90"/>
      <c r="E45" s="58"/>
      <c r="F45" s="84"/>
      <c r="G45" s="12" t="s">
        <v>39</v>
      </c>
      <c r="H45" s="13"/>
      <c r="I45" s="33" t="e">
        <f>VLOOKUP(H45,Criterios!$B$3:$C$6,2,FALSE)</f>
        <v>#N/A</v>
      </c>
      <c r="J45" s="13"/>
      <c r="K45" s="33" t="e">
        <f>VLOOKUP(J45,Criterios!$B$7:$C$9,2,FALSE)</f>
        <v>#N/A</v>
      </c>
      <c r="L45" s="13"/>
      <c r="M45" s="13"/>
      <c r="N45" s="13"/>
      <c r="O45" s="13"/>
      <c r="P45" s="13"/>
      <c r="Q45" s="36" t="e">
        <f t="shared" ref="Q45" si="10">+I45+K45</f>
        <v>#N/A</v>
      </c>
      <c r="R45" s="36" t="e">
        <f>IF(Q45&gt;1%,(R44-(R44*Q45)),Q45)</f>
        <v>#N/A</v>
      </c>
      <c r="S45" s="55"/>
      <c r="T45" s="65"/>
      <c r="U45" s="82"/>
      <c r="W45" s="50"/>
    </row>
    <row r="46" spans="1:23" ht="15" x14ac:dyDescent="0.2">
      <c r="A46" s="23"/>
      <c r="B46" s="1"/>
      <c r="C46" s="1"/>
      <c r="D46" s="1"/>
      <c r="E46" s="1"/>
      <c r="F46" s="1"/>
      <c r="G46" s="1"/>
      <c r="J46" s="2"/>
      <c r="K46" s="2"/>
      <c r="L46" s="2"/>
      <c r="M46" s="2"/>
      <c r="N46" s="2"/>
      <c r="O46" s="2"/>
      <c r="P46" s="2"/>
      <c r="Q46" s="2"/>
      <c r="R46" s="2"/>
      <c r="S46" s="2"/>
      <c r="T46" s="2"/>
      <c r="U46" s="2"/>
    </row>
    <row r="47" spans="1:23" ht="4.5" customHeight="1" x14ac:dyDescent="0.2">
      <c r="A47" s="23"/>
      <c r="B47" s="3"/>
      <c r="C47" s="3"/>
      <c r="D47" s="2"/>
      <c r="E47" s="2"/>
      <c r="F47" s="2"/>
      <c r="G47" s="1"/>
      <c r="H47" s="3"/>
      <c r="I47" s="3"/>
      <c r="J47" s="3"/>
      <c r="K47" s="3"/>
      <c r="L47" s="3"/>
      <c r="M47" s="2"/>
      <c r="N47" s="2"/>
      <c r="O47" s="2"/>
      <c r="P47" s="2"/>
      <c r="Q47" s="2"/>
      <c r="R47" s="2"/>
      <c r="S47" s="2"/>
      <c r="T47" s="2"/>
      <c r="U47" s="2"/>
    </row>
    <row r="48" spans="1:23" ht="6.75" customHeight="1" x14ac:dyDescent="0.2">
      <c r="A48" s="23"/>
      <c r="B48" s="1"/>
      <c r="C48" s="1"/>
      <c r="D48" s="1"/>
      <c r="E48" s="1"/>
      <c r="F48" s="1"/>
      <c r="G48" s="1"/>
      <c r="J48" s="2"/>
      <c r="K48" s="2"/>
      <c r="L48" s="2"/>
      <c r="M48" s="2"/>
      <c r="N48" s="2"/>
      <c r="O48" s="2"/>
      <c r="P48" s="2"/>
      <c r="Q48" s="2"/>
      <c r="R48" s="2"/>
      <c r="S48" s="2"/>
      <c r="T48" s="2"/>
      <c r="U48" s="2"/>
    </row>
    <row r="49" spans="1:23" ht="16.5" customHeight="1" x14ac:dyDescent="0.2">
      <c r="A49" s="23"/>
      <c r="B49" s="100" t="s">
        <v>67</v>
      </c>
      <c r="C49" s="100"/>
      <c r="D49" s="100"/>
      <c r="E49" s="100"/>
      <c r="F49" s="100"/>
      <c r="G49" s="100"/>
      <c r="H49" s="100"/>
      <c r="I49" s="100"/>
      <c r="J49" s="100"/>
      <c r="K49" s="100"/>
      <c r="L49" s="100"/>
      <c r="M49" s="100"/>
      <c r="N49" s="100"/>
      <c r="O49" s="100"/>
      <c r="P49" s="100"/>
      <c r="Q49" s="100"/>
      <c r="R49" s="100"/>
      <c r="S49" s="100"/>
      <c r="T49" s="100"/>
      <c r="U49" s="100"/>
      <c r="V49" s="100"/>
      <c r="W49" s="100"/>
    </row>
    <row r="50" spans="1:23" ht="15" x14ac:dyDescent="0.2">
      <c r="A50" s="23"/>
      <c r="B50" s="20"/>
      <c r="C50" s="20"/>
      <c r="D50" s="21"/>
      <c r="E50" s="21"/>
      <c r="F50" s="21"/>
      <c r="H50" s="3"/>
      <c r="I50" s="3"/>
      <c r="J50" s="3"/>
      <c r="K50" s="3"/>
      <c r="L50" s="3"/>
    </row>
    <row r="51" spans="1:23" ht="15" customHeight="1" x14ac:dyDescent="0.2">
      <c r="A51" s="23"/>
      <c r="B51" s="75" t="s">
        <v>6</v>
      </c>
      <c r="C51" s="76"/>
      <c r="D51" s="118">
        <v>45397</v>
      </c>
      <c r="E51" s="119"/>
      <c r="F51" s="3" t="s">
        <v>40</v>
      </c>
      <c r="G51" s="72" t="s">
        <v>97</v>
      </c>
      <c r="H51" s="74"/>
      <c r="I51" s="120" t="s">
        <v>58</v>
      </c>
      <c r="J51" s="75"/>
      <c r="K51" s="75"/>
      <c r="L51" s="75"/>
      <c r="M51" s="76"/>
      <c r="N51" s="119" t="s">
        <v>98</v>
      </c>
      <c r="O51" s="119"/>
      <c r="P51" s="119"/>
      <c r="Q51" s="119"/>
      <c r="R51" s="119"/>
      <c r="T51" s="2"/>
      <c r="U51" s="2"/>
    </row>
    <row r="52" spans="1:23" ht="15" x14ac:dyDescent="0.2">
      <c r="A52" s="23"/>
      <c r="B52" s="20"/>
      <c r="C52" s="20"/>
      <c r="D52" s="21"/>
      <c r="E52" s="21"/>
      <c r="F52" s="21"/>
      <c r="H52" s="77"/>
      <c r="I52" s="77"/>
      <c r="J52" s="77"/>
      <c r="K52" s="77"/>
      <c r="L52" s="77"/>
    </row>
    <row r="53" spans="1:23" s="25" customFormat="1" ht="28.5" customHeight="1" x14ac:dyDescent="0.25">
      <c r="B53" s="102" t="s">
        <v>64</v>
      </c>
      <c r="C53" s="102" t="s">
        <v>2</v>
      </c>
      <c r="D53" s="102" t="s">
        <v>43</v>
      </c>
      <c r="E53" s="102"/>
      <c r="F53" s="105" t="s">
        <v>8</v>
      </c>
      <c r="G53" s="102" t="s">
        <v>3</v>
      </c>
      <c r="H53" s="67" t="s">
        <v>7</v>
      </c>
      <c r="I53" s="68"/>
      <c r="J53" s="68"/>
      <c r="K53" s="68"/>
      <c r="L53" s="68"/>
      <c r="M53" s="68"/>
      <c r="N53" s="68"/>
      <c r="O53" s="68"/>
      <c r="P53" s="69"/>
      <c r="Q53" s="66" t="s">
        <v>54</v>
      </c>
      <c r="R53" s="66"/>
      <c r="S53" s="66"/>
      <c r="T53" s="66"/>
      <c r="U53" s="101" t="s">
        <v>55</v>
      </c>
      <c r="V53" s="108" t="s">
        <v>11</v>
      </c>
      <c r="W53" s="51"/>
    </row>
    <row r="54" spans="1:23" s="25" customFormat="1" ht="21.75" customHeight="1" x14ac:dyDescent="0.25">
      <c r="B54" s="102"/>
      <c r="C54" s="102"/>
      <c r="D54" s="102"/>
      <c r="E54" s="102"/>
      <c r="F54" s="106"/>
      <c r="G54" s="102"/>
      <c r="H54" s="67" t="s">
        <v>32</v>
      </c>
      <c r="I54" s="68"/>
      <c r="J54" s="68"/>
      <c r="K54" s="69"/>
      <c r="L54" s="67" t="s">
        <v>35</v>
      </c>
      <c r="M54" s="68"/>
      <c r="N54" s="68"/>
      <c r="O54" s="68"/>
      <c r="P54" s="69"/>
      <c r="Q54" s="70" t="s">
        <v>37</v>
      </c>
      <c r="R54" s="70" t="s">
        <v>51</v>
      </c>
      <c r="S54" s="70" t="s">
        <v>41</v>
      </c>
      <c r="T54" s="103" t="s">
        <v>53</v>
      </c>
      <c r="U54" s="101" t="s">
        <v>9</v>
      </c>
      <c r="V54" s="108"/>
      <c r="W54" s="51"/>
    </row>
    <row r="55" spans="1:23" s="25" customFormat="1" ht="63.75" x14ac:dyDescent="0.25">
      <c r="B55" s="102"/>
      <c r="C55" s="102"/>
      <c r="D55" s="42" t="s">
        <v>44</v>
      </c>
      <c r="E55" s="42" t="s">
        <v>42</v>
      </c>
      <c r="F55" s="107"/>
      <c r="G55" s="102"/>
      <c r="H55" s="42" t="s">
        <v>33</v>
      </c>
      <c r="I55" s="42" t="s">
        <v>36</v>
      </c>
      <c r="J55" s="42" t="s">
        <v>34</v>
      </c>
      <c r="K55" s="42" t="s">
        <v>36</v>
      </c>
      <c r="L55" s="42" t="s">
        <v>23</v>
      </c>
      <c r="M55" s="43" t="s">
        <v>61</v>
      </c>
      <c r="N55" s="43" t="s">
        <v>69</v>
      </c>
      <c r="O55" s="43" t="s">
        <v>24</v>
      </c>
      <c r="P55" s="42" t="s">
        <v>29</v>
      </c>
      <c r="Q55" s="71"/>
      <c r="R55" s="71"/>
      <c r="S55" s="71"/>
      <c r="T55" s="104"/>
      <c r="U55" s="101"/>
      <c r="V55" s="108"/>
      <c r="W55" s="51"/>
    </row>
    <row r="56" spans="1:23" s="26" customFormat="1" ht="140.25" x14ac:dyDescent="0.25">
      <c r="B56" s="85" t="s">
        <v>91</v>
      </c>
      <c r="C56" s="85" t="s">
        <v>92</v>
      </c>
      <c r="D56" s="88" t="s">
        <v>47</v>
      </c>
      <c r="E56" s="56">
        <f>VLOOKUP(D56,Criterios!$A$20:$B$24,2,FALSE)</f>
        <v>0.4</v>
      </c>
      <c r="F56" s="59" t="s">
        <v>93</v>
      </c>
      <c r="G56" s="8" t="s">
        <v>95</v>
      </c>
      <c r="H56" s="9" t="s">
        <v>15</v>
      </c>
      <c r="I56" s="31">
        <f>VLOOKUP(H56,Criterios!$B$3:$C$6,2,FALSE)</f>
        <v>0.25</v>
      </c>
      <c r="J56" s="9" t="s">
        <v>19</v>
      </c>
      <c r="K56" s="31">
        <f>VLOOKUP(J56,Criterios!$B$7:$C$9,2,FALSE)</f>
        <v>0.15</v>
      </c>
      <c r="L56" s="9" t="s">
        <v>25</v>
      </c>
      <c r="M56" s="9" t="s">
        <v>62</v>
      </c>
      <c r="N56" s="9" t="s">
        <v>71</v>
      </c>
      <c r="O56" s="9" t="s">
        <v>27</v>
      </c>
      <c r="P56" s="9" t="s">
        <v>30</v>
      </c>
      <c r="Q56" s="34">
        <f>+I56+K56</f>
        <v>0.4</v>
      </c>
      <c r="R56" s="34">
        <f>(E56-(E56*Q56))</f>
        <v>0.24</v>
      </c>
      <c r="S56" s="78">
        <f>IF(R57&gt;1%,R57,R56)</f>
        <v>0.24</v>
      </c>
      <c r="T56" s="63">
        <f>IF(S60&gt;1%,S60,S56)</f>
        <v>0.24</v>
      </c>
      <c r="U56" s="80" t="str">
        <f>IF(T56&lt;=20%,Criterios!$A$20,IF(T56&lt;=40%,Criterios!$A$21,IF(T56&lt;=60%,Criterios!$A$22,IF(T56&lt;=80,Criterios!$A$23,Criterios!$A$24))))</f>
        <v>Baja</v>
      </c>
      <c r="V56" s="44" t="s">
        <v>99</v>
      </c>
      <c r="W56" s="50"/>
    </row>
    <row r="57" spans="1:23" s="26" customFormat="1" ht="14.25" x14ac:dyDescent="0.25">
      <c r="B57" s="86"/>
      <c r="C57" s="86"/>
      <c r="D57" s="89"/>
      <c r="E57" s="57"/>
      <c r="F57" s="60"/>
      <c r="G57" s="10" t="s">
        <v>39</v>
      </c>
      <c r="H57" s="11" t="s">
        <v>52</v>
      </c>
      <c r="I57" s="32">
        <f>VLOOKUP(H57,Criterios!$B$3:$C$6,2,FALSE)</f>
        <v>0</v>
      </c>
      <c r="J57" s="11" t="s">
        <v>52</v>
      </c>
      <c r="K57" s="32">
        <f>VLOOKUP(J57,Criterios!$B$7:$C$9,2,FALSE)</f>
        <v>0</v>
      </c>
      <c r="L57" s="11"/>
      <c r="M57" s="11"/>
      <c r="N57" s="11"/>
      <c r="O57" s="11"/>
      <c r="P57" s="11"/>
      <c r="Q57" s="35">
        <f>+I57+K57</f>
        <v>0</v>
      </c>
      <c r="R57" s="35">
        <f>(R56-(R56*Q57))</f>
        <v>0.24</v>
      </c>
      <c r="S57" s="79"/>
      <c r="T57" s="64"/>
      <c r="U57" s="81"/>
      <c r="V57" s="27"/>
      <c r="W57" s="50"/>
    </row>
    <row r="58" spans="1:23" s="26" customFormat="1" ht="140.25" x14ac:dyDescent="0.25">
      <c r="B58" s="86"/>
      <c r="C58" s="86"/>
      <c r="D58" s="89"/>
      <c r="E58" s="57"/>
      <c r="F58" s="60" t="s">
        <v>94</v>
      </c>
      <c r="G58" s="10" t="s">
        <v>96</v>
      </c>
      <c r="H58" s="11" t="s">
        <v>15</v>
      </c>
      <c r="I58" s="32">
        <f>VLOOKUP(H58,Criterios!$B$3:$C$6,2,FALSE)</f>
        <v>0.25</v>
      </c>
      <c r="J58" s="11" t="s">
        <v>19</v>
      </c>
      <c r="K58" s="32">
        <f>VLOOKUP(J58,Criterios!$B$7:$C$9,2,FALSE)</f>
        <v>0.15</v>
      </c>
      <c r="L58" s="9" t="s">
        <v>25</v>
      </c>
      <c r="M58" s="9" t="s">
        <v>62</v>
      </c>
      <c r="N58" s="9" t="s">
        <v>71</v>
      </c>
      <c r="O58" s="9" t="s">
        <v>27</v>
      </c>
      <c r="P58" s="9" t="s">
        <v>30</v>
      </c>
      <c r="Q58" s="35">
        <f>+I58+K58</f>
        <v>0.4</v>
      </c>
      <c r="R58" s="35">
        <f>IF(Q58&gt;1%,(R57-(R57*Q58)),Q58)</f>
        <v>0.14399999999999999</v>
      </c>
      <c r="S58" s="79">
        <f>IF(R59&gt;1%,R59,R58)</f>
        <v>0.14399999999999999</v>
      </c>
      <c r="T58" s="64"/>
      <c r="U58" s="81"/>
      <c r="V58" s="44" t="s">
        <v>99</v>
      </c>
      <c r="W58" s="50"/>
    </row>
    <row r="59" spans="1:23" s="26" customFormat="1" ht="14.25" x14ac:dyDescent="0.25">
      <c r="B59" s="86"/>
      <c r="C59" s="86"/>
      <c r="D59" s="89"/>
      <c r="E59" s="57"/>
      <c r="F59" s="60"/>
      <c r="G59" s="10" t="s">
        <v>39</v>
      </c>
      <c r="H59" s="11" t="s">
        <v>52</v>
      </c>
      <c r="I59" s="32">
        <f>VLOOKUP(H59,Criterios!$B$3:$C$6,2,FALSE)</f>
        <v>0</v>
      </c>
      <c r="J59" s="11" t="s">
        <v>52</v>
      </c>
      <c r="K59" s="32">
        <f>VLOOKUP(J59,Criterios!$B$7:$C$9,2,FALSE)</f>
        <v>0</v>
      </c>
      <c r="L59" s="11"/>
      <c r="M59" s="11"/>
      <c r="N59" s="11"/>
      <c r="O59" s="11"/>
      <c r="P59" s="11"/>
      <c r="Q59" s="35">
        <f t="shared" ref="Q59" si="11">+I59+K59</f>
        <v>0</v>
      </c>
      <c r="R59" s="35">
        <f>(R58-(R58*Q59))</f>
        <v>0.14399999999999999</v>
      </c>
      <c r="S59" s="79"/>
      <c r="T59" s="64"/>
      <c r="U59" s="81"/>
      <c r="V59" s="27"/>
      <c r="W59" s="50"/>
    </row>
    <row r="60" spans="1:23" s="26" customFormat="1" ht="14.25" x14ac:dyDescent="0.25">
      <c r="B60" s="86"/>
      <c r="C60" s="86"/>
      <c r="D60" s="89"/>
      <c r="E60" s="57"/>
      <c r="F60" s="83" t="s">
        <v>65</v>
      </c>
      <c r="G60" s="38" t="s">
        <v>38</v>
      </c>
      <c r="H60" s="11" t="s">
        <v>52</v>
      </c>
      <c r="I60" s="40">
        <f>VLOOKUP(H60,Criterios!$B$3:$C$6,2,FALSE)</f>
        <v>0</v>
      </c>
      <c r="J60" s="11" t="s">
        <v>52</v>
      </c>
      <c r="K60" s="40">
        <f>VLOOKUP(J60,Criterios!$B$7:$C$9,2,FALSE)</f>
        <v>0</v>
      </c>
      <c r="L60" s="39"/>
      <c r="M60" s="39"/>
      <c r="N60" s="39"/>
      <c r="O60" s="39"/>
      <c r="P60" s="39"/>
      <c r="Q60" s="41">
        <f>+I60+K60</f>
        <v>0</v>
      </c>
      <c r="R60" s="41">
        <f>IF(Q60&gt;1%,(R59-(R59*Q60)),Q60)</f>
        <v>0</v>
      </c>
      <c r="S60" s="54">
        <f>IF(R61&gt;1%,R61,R60)</f>
        <v>0</v>
      </c>
      <c r="T60" s="64"/>
      <c r="U60" s="81"/>
      <c r="V60" s="27"/>
      <c r="W60" s="50"/>
    </row>
    <row r="61" spans="1:23" s="26" customFormat="1" ht="14.25" x14ac:dyDescent="0.25">
      <c r="B61" s="87"/>
      <c r="C61" s="87"/>
      <c r="D61" s="90"/>
      <c r="E61" s="58"/>
      <c r="F61" s="84"/>
      <c r="G61" s="12" t="s">
        <v>39</v>
      </c>
      <c r="H61" s="11" t="s">
        <v>52</v>
      </c>
      <c r="I61" s="33">
        <f>VLOOKUP(H61,Criterios!$B$3:$C$6,2,FALSE)</f>
        <v>0</v>
      </c>
      <c r="J61" s="11" t="s">
        <v>52</v>
      </c>
      <c r="K61" s="33">
        <f>VLOOKUP(J61,Criterios!$B$7:$C$9,2,FALSE)</f>
        <v>0</v>
      </c>
      <c r="L61" s="13"/>
      <c r="M61" s="13"/>
      <c r="N61" s="13"/>
      <c r="O61" s="13"/>
      <c r="P61" s="13"/>
      <c r="Q61" s="36">
        <f t="shared" ref="Q61" si="12">+I61+K61</f>
        <v>0</v>
      </c>
      <c r="R61" s="36">
        <f>IF(Q61&gt;1%,(R60-(R60*Q61)),Q61)</f>
        <v>0</v>
      </c>
      <c r="S61" s="55"/>
      <c r="T61" s="65"/>
      <c r="U61" s="82"/>
      <c r="V61" s="27"/>
      <c r="W61" s="50"/>
    </row>
    <row r="62" spans="1:23" s="26" customFormat="1" ht="140.25" x14ac:dyDescent="0.25">
      <c r="B62" s="85" t="s">
        <v>85</v>
      </c>
      <c r="C62" s="85" t="s">
        <v>86</v>
      </c>
      <c r="D62" s="88" t="s">
        <v>49</v>
      </c>
      <c r="E62" s="56">
        <f>VLOOKUP(D62,Criterios!$A$20:$B$24,2,FALSE)</f>
        <v>0.8</v>
      </c>
      <c r="F62" s="59" t="s">
        <v>87</v>
      </c>
      <c r="G62" s="8" t="s">
        <v>89</v>
      </c>
      <c r="H62" s="9" t="s">
        <v>15</v>
      </c>
      <c r="I62" s="31">
        <f>VLOOKUP(H62,Criterios!$B$3:$C$6,2,FALSE)</f>
        <v>0.25</v>
      </c>
      <c r="J62" s="11" t="s">
        <v>19</v>
      </c>
      <c r="K62" s="31">
        <f>VLOOKUP(J62,Criterios!$B$7:$C$9,2,FALSE)</f>
        <v>0.15</v>
      </c>
      <c r="L62" s="9" t="s">
        <v>25</v>
      </c>
      <c r="M62" s="9" t="s">
        <v>62</v>
      </c>
      <c r="N62" s="9" t="s">
        <v>71</v>
      </c>
      <c r="O62" s="9" t="s">
        <v>27</v>
      </c>
      <c r="P62" s="9" t="s">
        <v>30</v>
      </c>
      <c r="Q62" s="34">
        <f>+I62+K62</f>
        <v>0.4</v>
      </c>
      <c r="R62" s="34">
        <f>(E62-(E62*Q62))</f>
        <v>0.48</v>
      </c>
      <c r="S62" s="78">
        <f>IF(R63&gt;1%,R63,R62)</f>
        <v>0.48</v>
      </c>
      <c r="T62" s="63">
        <f>IF(S66&gt;1%,S66,S62)</f>
        <v>0.48</v>
      </c>
      <c r="U62" s="80" t="str">
        <f>IF(T62&lt;=20%,Criterios!$A$20,IF(T62&lt;=40%,Criterios!$A$21,IF(T62&lt;=60%,Criterios!$A$22,IF(T62&lt;=80,Criterios!$A$23,Criterios!$A$24))))</f>
        <v>Media</v>
      </c>
      <c r="V62" s="44" t="s">
        <v>99</v>
      </c>
      <c r="W62" s="50"/>
    </row>
    <row r="63" spans="1:23" s="23" customFormat="1" ht="15" x14ac:dyDescent="0.25">
      <c r="B63" s="86"/>
      <c r="C63" s="86"/>
      <c r="D63" s="89"/>
      <c r="E63" s="57"/>
      <c r="F63" s="60"/>
      <c r="G63" s="10" t="s">
        <v>39</v>
      </c>
      <c r="H63" s="11" t="s">
        <v>52</v>
      </c>
      <c r="I63" s="32">
        <f>VLOOKUP(H63,Criterios!$B$3:$C$6,2,FALSE)</f>
        <v>0</v>
      </c>
      <c r="J63" s="11" t="s">
        <v>52</v>
      </c>
      <c r="K63" s="32">
        <f>VLOOKUP(J63,Criterios!$B$7:$C$9,2,FALSE)</f>
        <v>0</v>
      </c>
      <c r="L63" s="11"/>
      <c r="M63" s="11"/>
      <c r="N63" s="11"/>
      <c r="O63" s="11"/>
      <c r="P63" s="11"/>
      <c r="Q63" s="35">
        <f>+I63+K63</f>
        <v>0</v>
      </c>
      <c r="R63" s="35">
        <f>(R62-(R62*Q63))</f>
        <v>0.48</v>
      </c>
      <c r="S63" s="79"/>
      <c r="T63" s="64"/>
      <c r="U63" s="81"/>
      <c r="V63" s="28"/>
      <c r="W63" s="52"/>
    </row>
    <row r="64" spans="1:23" s="23" customFormat="1" ht="140.25" x14ac:dyDescent="0.25">
      <c r="B64" s="86"/>
      <c r="C64" s="86"/>
      <c r="D64" s="89"/>
      <c r="E64" s="57"/>
      <c r="F64" s="60" t="s">
        <v>88</v>
      </c>
      <c r="G64" s="10" t="s">
        <v>90</v>
      </c>
      <c r="H64" s="11" t="s">
        <v>15</v>
      </c>
      <c r="I64" s="32">
        <f>VLOOKUP(H64,Criterios!$B$3:$C$6,2,FALSE)</f>
        <v>0.25</v>
      </c>
      <c r="J64" s="9" t="s">
        <v>19</v>
      </c>
      <c r="K64" s="32">
        <f>VLOOKUP(J64,Criterios!$B$7:$C$9,2,FALSE)</f>
        <v>0.15</v>
      </c>
      <c r="L64" s="9" t="s">
        <v>25</v>
      </c>
      <c r="M64" s="9" t="s">
        <v>62</v>
      </c>
      <c r="N64" s="9" t="s">
        <v>71</v>
      </c>
      <c r="O64" s="9" t="s">
        <v>27</v>
      </c>
      <c r="P64" s="9" t="s">
        <v>30</v>
      </c>
      <c r="Q64" s="35">
        <f>+I64+K64</f>
        <v>0.4</v>
      </c>
      <c r="R64" s="35">
        <f>IF(Q64&gt;1%,(R63-(R63*Q64)),Q64)</f>
        <v>0.28799999999999998</v>
      </c>
      <c r="S64" s="79">
        <f>IF(R65&gt;1%,R65,R64)</f>
        <v>0.28799999999999998</v>
      </c>
      <c r="T64" s="64"/>
      <c r="U64" s="81"/>
      <c r="V64" s="44" t="s">
        <v>99</v>
      </c>
      <c r="W64" s="52"/>
    </row>
    <row r="65" spans="1:23" s="23" customFormat="1" ht="15" x14ac:dyDescent="0.25">
      <c r="B65" s="86"/>
      <c r="C65" s="86"/>
      <c r="D65" s="89"/>
      <c r="E65" s="57"/>
      <c r="F65" s="60"/>
      <c r="G65" s="10" t="s">
        <v>39</v>
      </c>
      <c r="H65" s="11" t="s">
        <v>52</v>
      </c>
      <c r="I65" s="32">
        <f>VLOOKUP(H65,Criterios!$B$3:$C$6,2,FALSE)</f>
        <v>0</v>
      </c>
      <c r="J65" s="11" t="s">
        <v>52</v>
      </c>
      <c r="K65" s="32">
        <f>VLOOKUP(J65,Criterios!$B$7:$C$9,2,FALSE)</f>
        <v>0</v>
      </c>
      <c r="L65" s="11"/>
      <c r="M65" s="11"/>
      <c r="N65" s="11"/>
      <c r="O65" s="11"/>
      <c r="P65" s="11"/>
      <c r="Q65" s="35">
        <f t="shared" ref="Q65" si="13">+I65+K65</f>
        <v>0</v>
      </c>
      <c r="R65" s="35">
        <f>(R64-(R64*Q65))</f>
        <v>0.28799999999999998</v>
      </c>
      <c r="S65" s="79"/>
      <c r="T65" s="64"/>
      <c r="U65" s="81"/>
      <c r="V65" s="28"/>
      <c r="W65" s="52"/>
    </row>
    <row r="66" spans="1:23" s="23" customFormat="1" ht="15" x14ac:dyDescent="0.25">
      <c r="B66" s="86"/>
      <c r="C66" s="86"/>
      <c r="D66" s="89"/>
      <c r="E66" s="57"/>
      <c r="F66" s="83" t="s">
        <v>65</v>
      </c>
      <c r="G66" s="38" t="s">
        <v>38</v>
      </c>
      <c r="H66" s="11" t="s">
        <v>52</v>
      </c>
      <c r="I66" s="40">
        <f>VLOOKUP(H66,Criterios!$B$3:$C$6,2,FALSE)</f>
        <v>0</v>
      </c>
      <c r="J66" s="11" t="s">
        <v>52</v>
      </c>
      <c r="K66" s="40">
        <f>VLOOKUP(J66,Criterios!$B$7:$C$9,2,FALSE)</f>
        <v>0</v>
      </c>
      <c r="L66" s="39"/>
      <c r="M66" s="39"/>
      <c r="N66" s="39"/>
      <c r="O66" s="39"/>
      <c r="P66" s="39"/>
      <c r="Q66" s="41">
        <f>+I66+K66</f>
        <v>0</v>
      </c>
      <c r="R66" s="41">
        <f>IF(Q66&gt;1%,(R65-(R65*Q66)),Q66)</f>
        <v>0</v>
      </c>
      <c r="S66" s="54">
        <f>IF(R67&gt;1%,R67,R66)</f>
        <v>0</v>
      </c>
      <c r="T66" s="64"/>
      <c r="U66" s="81"/>
      <c r="V66" s="28"/>
      <c r="W66" s="52"/>
    </row>
    <row r="67" spans="1:23" s="23" customFormat="1" ht="15" x14ac:dyDescent="0.25">
      <c r="B67" s="87"/>
      <c r="C67" s="87"/>
      <c r="D67" s="90"/>
      <c r="E67" s="58"/>
      <c r="F67" s="84"/>
      <c r="G67" s="12" t="s">
        <v>39</v>
      </c>
      <c r="H67" s="11" t="s">
        <v>52</v>
      </c>
      <c r="I67" s="33">
        <f>VLOOKUP(H67,Criterios!$B$3:$C$6,2,FALSE)</f>
        <v>0</v>
      </c>
      <c r="J67" s="11" t="s">
        <v>52</v>
      </c>
      <c r="K67" s="33">
        <f>VLOOKUP(J67,Criterios!$B$7:$C$9,2,FALSE)</f>
        <v>0</v>
      </c>
      <c r="L67" s="13"/>
      <c r="M67" s="13"/>
      <c r="N67" s="13"/>
      <c r="O67" s="13"/>
      <c r="P67" s="13"/>
      <c r="Q67" s="36">
        <f t="shared" ref="Q67" si="14">+I67+K67</f>
        <v>0</v>
      </c>
      <c r="R67" s="36">
        <f>IF(Q67&gt;1%,(R66-(R66*Q67)),Q67)</f>
        <v>0</v>
      </c>
      <c r="S67" s="55"/>
      <c r="T67" s="65"/>
      <c r="U67" s="82"/>
      <c r="V67" s="28"/>
      <c r="W67" s="52"/>
    </row>
    <row r="68" spans="1:23" s="25" customFormat="1" ht="140.25" x14ac:dyDescent="0.25">
      <c r="B68" s="85" t="s">
        <v>75</v>
      </c>
      <c r="C68" s="85" t="s">
        <v>76</v>
      </c>
      <c r="D68" s="88" t="s">
        <v>48</v>
      </c>
      <c r="E68" s="56">
        <f>VLOOKUP(D68,Criterios!$A$20:$B$24,2,FALSE)</f>
        <v>0.6</v>
      </c>
      <c r="F68" s="59" t="s">
        <v>77</v>
      </c>
      <c r="G68" s="8" t="s">
        <v>81</v>
      </c>
      <c r="H68" s="9" t="s">
        <v>15</v>
      </c>
      <c r="I68" s="31">
        <f>VLOOKUP(H68,Criterios!$B$3:$C$6,2,FALSE)</f>
        <v>0.25</v>
      </c>
      <c r="J68" s="39" t="s">
        <v>19</v>
      </c>
      <c r="K68" s="31">
        <f>VLOOKUP(J68,Criterios!$B$7:$C$9,2,FALSE)</f>
        <v>0.15</v>
      </c>
      <c r="L68" s="9" t="s">
        <v>25</v>
      </c>
      <c r="M68" s="9" t="s">
        <v>62</v>
      </c>
      <c r="N68" s="9" t="s">
        <v>71</v>
      </c>
      <c r="O68" s="9" t="s">
        <v>27</v>
      </c>
      <c r="P68" s="9" t="s">
        <v>30</v>
      </c>
      <c r="Q68" s="34">
        <f>+I68+K68</f>
        <v>0.4</v>
      </c>
      <c r="R68" s="34">
        <f>(E68-(E68*Q68))</f>
        <v>0.36</v>
      </c>
      <c r="S68" s="78">
        <f>IF(R69&gt;1%,R69,R68)</f>
        <v>0.36</v>
      </c>
      <c r="T68" s="63">
        <f>IF(S74&gt;1%,S74,S68)</f>
        <v>0.12959999999999999</v>
      </c>
      <c r="U68" s="80" t="str">
        <f>IF(T68&lt;=20%,Criterios!$A$20,IF(T68&lt;=40%,Criterios!$A$21,IF(T68&lt;=60%,Criterios!$A$22,IF(T68&lt;=80,Criterios!$A$23,Criterios!$A$24))))</f>
        <v>Muy baja</v>
      </c>
      <c r="V68" s="44" t="s">
        <v>99</v>
      </c>
      <c r="W68" s="49"/>
    </row>
    <row r="69" spans="1:23" s="25" customFormat="1" ht="15" x14ac:dyDescent="0.25">
      <c r="B69" s="86"/>
      <c r="C69" s="86"/>
      <c r="D69" s="89"/>
      <c r="E69" s="57"/>
      <c r="F69" s="60"/>
      <c r="G69" s="10" t="s">
        <v>39</v>
      </c>
      <c r="H69" s="11" t="s">
        <v>52</v>
      </c>
      <c r="I69" s="32">
        <f>VLOOKUP(H69,Criterios!$B$3:$C$6,2,FALSE)</f>
        <v>0</v>
      </c>
      <c r="J69" s="11" t="s">
        <v>52</v>
      </c>
      <c r="K69" s="32">
        <f>VLOOKUP(J69,Criterios!$B$7:$C$9,2,FALSE)</f>
        <v>0</v>
      </c>
      <c r="L69" s="11"/>
      <c r="M69" s="11"/>
      <c r="N69" s="11"/>
      <c r="O69" s="11"/>
      <c r="P69" s="11"/>
      <c r="Q69" s="35">
        <f>+I69+K69</f>
        <v>0</v>
      </c>
      <c r="R69" s="35">
        <f>(R68-(R68*Q69))</f>
        <v>0.36</v>
      </c>
      <c r="S69" s="79"/>
      <c r="T69" s="64"/>
      <c r="U69" s="81"/>
      <c r="V69" s="29"/>
      <c r="W69" s="49"/>
    </row>
    <row r="70" spans="1:23" s="25" customFormat="1" ht="140.25" x14ac:dyDescent="0.25">
      <c r="B70" s="86"/>
      <c r="C70" s="86"/>
      <c r="D70" s="89"/>
      <c r="E70" s="57"/>
      <c r="F70" s="60" t="s">
        <v>78</v>
      </c>
      <c r="G70" s="10" t="s">
        <v>82</v>
      </c>
      <c r="H70" s="11" t="s">
        <v>15</v>
      </c>
      <c r="I70" s="32">
        <f>VLOOKUP(H70,Criterios!$B$3:$C$6,2,FALSE)</f>
        <v>0.25</v>
      </c>
      <c r="J70" s="9" t="s">
        <v>19</v>
      </c>
      <c r="K70" s="32">
        <f>VLOOKUP(J70,Criterios!$B$7:$C$9,2,FALSE)</f>
        <v>0.15</v>
      </c>
      <c r="L70" s="9" t="s">
        <v>25</v>
      </c>
      <c r="M70" s="9" t="s">
        <v>62</v>
      </c>
      <c r="N70" s="9" t="s">
        <v>71</v>
      </c>
      <c r="O70" s="9" t="s">
        <v>27</v>
      </c>
      <c r="P70" s="9" t="s">
        <v>30</v>
      </c>
      <c r="Q70" s="35">
        <f>+I70+K70</f>
        <v>0.4</v>
      </c>
      <c r="R70" s="35">
        <f>IF(Q70&gt;1%,(R69-(R69*Q70)),Q70)</f>
        <v>0.216</v>
      </c>
      <c r="S70" s="79">
        <f>IF(R71&gt;1%,R71,R70)</f>
        <v>0.216</v>
      </c>
      <c r="T70" s="64"/>
      <c r="U70" s="81"/>
      <c r="V70" s="44" t="s">
        <v>99</v>
      </c>
      <c r="W70" s="49"/>
    </row>
    <row r="71" spans="1:23" s="25" customFormat="1" ht="15" x14ac:dyDescent="0.25">
      <c r="B71" s="86"/>
      <c r="C71" s="86"/>
      <c r="D71" s="89"/>
      <c r="E71" s="57"/>
      <c r="F71" s="60"/>
      <c r="G71" s="10" t="s">
        <v>39</v>
      </c>
      <c r="H71" s="11" t="s">
        <v>52</v>
      </c>
      <c r="I71" s="32">
        <f>VLOOKUP(H71,Criterios!$B$3:$C$6,2,FALSE)</f>
        <v>0</v>
      </c>
      <c r="J71" s="11" t="s">
        <v>52</v>
      </c>
      <c r="K71" s="32">
        <f>VLOOKUP(J71,Criterios!$B$7:$C$9,2,FALSE)</f>
        <v>0</v>
      </c>
      <c r="L71" s="11"/>
      <c r="M71" s="11"/>
      <c r="N71" s="11"/>
      <c r="O71" s="11"/>
      <c r="P71" s="11"/>
      <c r="Q71" s="35">
        <f t="shared" ref="Q71" si="15">+I71+K71</f>
        <v>0</v>
      </c>
      <c r="R71" s="35">
        <f>(R70-(R70*Q71))</f>
        <v>0.216</v>
      </c>
      <c r="S71" s="79"/>
      <c r="T71" s="64"/>
      <c r="U71" s="81"/>
      <c r="V71" s="29"/>
      <c r="W71" s="49"/>
    </row>
    <row r="72" spans="1:23" s="25" customFormat="1" ht="140.25" x14ac:dyDescent="0.25">
      <c r="B72" s="86"/>
      <c r="C72" s="86"/>
      <c r="D72" s="89"/>
      <c r="E72" s="57"/>
      <c r="F72" s="61" t="s">
        <v>79</v>
      </c>
      <c r="G72" s="38" t="s">
        <v>83</v>
      </c>
      <c r="H72" s="39" t="s">
        <v>15</v>
      </c>
      <c r="I72" s="40">
        <f>VLOOKUP(H72,Criterios!$B$3:$C$6,2,FALSE)</f>
        <v>0.25</v>
      </c>
      <c r="J72" s="11" t="s">
        <v>19</v>
      </c>
      <c r="K72" s="40">
        <f>VLOOKUP(J72,Criterios!$B$7:$C$9,2,FALSE)</f>
        <v>0.15</v>
      </c>
      <c r="L72" s="9" t="s">
        <v>25</v>
      </c>
      <c r="M72" s="9" t="s">
        <v>62</v>
      </c>
      <c r="N72" s="9" t="s">
        <v>71</v>
      </c>
      <c r="O72" s="9" t="s">
        <v>27</v>
      </c>
      <c r="P72" s="9" t="s">
        <v>30</v>
      </c>
      <c r="Q72" s="41">
        <f>+I72+K72</f>
        <v>0.4</v>
      </c>
      <c r="R72" s="41">
        <f>IF(Q72&gt;1%,(R69-(R69*Q72)),Q72)</f>
        <v>0.216</v>
      </c>
      <c r="S72" s="54">
        <f>IF(R73&gt;1%,R73,R72)</f>
        <v>0.216</v>
      </c>
      <c r="T72" s="64"/>
      <c r="U72" s="81"/>
      <c r="V72" s="44" t="s">
        <v>99</v>
      </c>
      <c r="W72" s="49"/>
    </row>
    <row r="73" spans="1:23" x14ac:dyDescent="0.2">
      <c r="B73" s="86"/>
      <c r="C73" s="86"/>
      <c r="D73" s="89"/>
      <c r="E73" s="57"/>
      <c r="F73" s="62"/>
      <c r="G73" s="38"/>
      <c r="H73" s="11" t="s">
        <v>52</v>
      </c>
      <c r="I73" s="33">
        <f>VLOOKUP(H73,Criterios!$B$3:$C$6,2,FALSE)</f>
        <v>0</v>
      </c>
      <c r="J73" s="11" t="s">
        <v>52</v>
      </c>
      <c r="K73" s="33">
        <f>VLOOKUP(J73,Criterios!$B$7:$C$9,2,FALSE)</f>
        <v>0</v>
      </c>
      <c r="L73" s="13"/>
      <c r="M73" s="13"/>
      <c r="N73" s="13"/>
      <c r="O73" s="13"/>
      <c r="P73" s="13"/>
      <c r="Q73" s="36">
        <f t="shared" ref="Q73" si="16">+I73+K73</f>
        <v>0</v>
      </c>
      <c r="R73" s="36">
        <f>IF(Q73&gt;1%,(R72-(R72*Q73)),Q73)</f>
        <v>0</v>
      </c>
      <c r="S73" s="55"/>
      <c r="T73" s="64"/>
      <c r="U73" s="81"/>
      <c r="V73" s="30"/>
    </row>
    <row r="74" spans="1:23" s="25" customFormat="1" ht="140.25" x14ac:dyDescent="0.25">
      <c r="B74" s="86"/>
      <c r="C74" s="86"/>
      <c r="D74" s="89"/>
      <c r="E74" s="57"/>
      <c r="F74" s="83" t="s">
        <v>80</v>
      </c>
      <c r="G74" s="38" t="s">
        <v>84</v>
      </c>
      <c r="H74" s="39" t="s">
        <v>15</v>
      </c>
      <c r="I74" s="40">
        <f>VLOOKUP(H74,Criterios!$B$3:$C$6,2,FALSE)</f>
        <v>0.25</v>
      </c>
      <c r="J74" s="39" t="s">
        <v>19</v>
      </c>
      <c r="K74" s="40">
        <f>VLOOKUP(J74,Criterios!$B$7:$C$9,2,FALSE)</f>
        <v>0.15</v>
      </c>
      <c r="L74" s="9" t="s">
        <v>25</v>
      </c>
      <c r="M74" s="9" t="s">
        <v>62</v>
      </c>
      <c r="N74" s="9" t="s">
        <v>71</v>
      </c>
      <c r="O74" s="9" t="s">
        <v>27</v>
      </c>
      <c r="P74" s="9" t="s">
        <v>30</v>
      </c>
      <c r="Q74" s="41">
        <f>+I74+K74</f>
        <v>0.4</v>
      </c>
      <c r="R74" s="41">
        <f>IF(Q74&gt;1%,(R71-(R71*Q74)),Q74)</f>
        <v>0.12959999999999999</v>
      </c>
      <c r="S74" s="54">
        <f>IF(R75&gt;1%,R75,R74)</f>
        <v>0.12959999999999999</v>
      </c>
      <c r="T74" s="64"/>
      <c r="U74" s="81"/>
      <c r="V74" s="44" t="s">
        <v>99</v>
      </c>
      <c r="W74" s="49"/>
    </row>
    <row r="75" spans="1:23" x14ac:dyDescent="0.2">
      <c r="B75" s="87"/>
      <c r="C75" s="87"/>
      <c r="D75" s="90"/>
      <c r="E75" s="58"/>
      <c r="F75" s="84"/>
      <c r="G75" s="12" t="s">
        <v>39</v>
      </c>
      <c r="H75" s="11" t="s">
        <v>52</v>
      </c>
      <c r="I75" s="33">
        <f>VLOOKUP(H75,Criterios!$B$3:$C$6,2,FALSE)</f>
        <v>0</v>
      </c>
      <c r="J75" s="11" t="s">
        <v>52</v>
      </c>
      <c r="K75" s="33">
        <f>VLOOKUP(J75,Criterios!$B$7:$C$9,2,FALSE)</f>
        <v>0</v>
      </c>
      <c r="L75" s="13"/>
      <c r="M75" s="13"/>
      <c r="N75" s="13"/>
      <c r="O75" s="13"/>
      <c r="P75" s="13"/>
      <c r="Q75" s="36">
        <f t="shared" ref="Q75" si="17">+I75+K75</f>
        <v>0</v>
      </c>
      <c r="R75" s="36">
        <f>IF(Q75&gt;1%,(R74-(R74*Q75)),Q75)</f>
        <v>0</v>
      </c>
      <c r="S75" s="55"/>
      <c r="T75" s="65"/>
      <c r="U75" s="82"/>
      <c r="V75" s="30"/>
    </row>
    <row r="76" spans="1:23" x14ac:dyDescent="0.2">
      <c r="B76" s="1"/>
      <c r="C76" s="1"/>
      <c r="D76" s="1"/>
      <c r="E76" s="1"/>
      <c r="F76" s="1"/>
      <c r="G76" s="1"/>
      <c r="J76" s="2"/>
      <c r="K76" s="2"/>
      <c r="L76" s="2"/>
      <c r="M76" s="2"/>
      <c r="N76" s="2"/>
      <c r="O76" s="2"/>
      <c r="P76" s="2"/>
      <c r="Q76" s="2"/>
      <c r="R76" s="2"/>
      <c r="S76" s="2"/>
      <c r="T76" s="4"/>
      <c r="U76" s="2"/>
    </row>
    <row r="77" spans="1:23" ht="5.25" customHeight="1" x14ac:dyDescent="0.2"/>
    <row r="79" spans="1:23" ht="6.75" customHeight="1" x14ac:dyDescent="0.2">
      <c r="A79" s="23"/>
      <c r="B79" s="1"/>
      <c r="C79" s="1"/>
      <c r="D79" s="1"/>
      <c r="E79" s="1"/>
      <c r="F79" s="1"/>
      <c r="G79" s="1"/>
      <c r="J79" s="2"/>
      <c r="K79" s="2"/>
      <c r="L79" s="2"/>
      <c r="M79" s="2"/>
      <c r="N79" s="2"/>
      <c r="O79" s="2"/>
      <c r="P79" s="2"/>
      <c r="Q79" s="2"/>
      <c r="R79" s="2"/>
      <c r="S79" s="2"/>
      <c r="T79" s="2"/>
      <c r="U79" s="2"/>
    </row>
    <row r="80" spans="1:23" ht="16.5" customHeight="1" x14ac:dyDescent="0.2">
      <c r="A80" s="23"/>
      <c r="B80" s="100" t="s">
        <v>68</v>
      </c>
      <c r="C80" s="100"/>
      <c r="D80" s="100"/>
      <c r="E80" s="100"/>
      <c r="F80" s="100"/>
      <c r="G80" s="100"/>
      <c r="H80" s="100"/>
      <c r="I80" s="100"/>
      <c r="J80" s="100"/>
      <c r="K80" s="100"/>
      <c r="L80" s="100"/>
      <c r="M80" s="100"/>
      <c r="N80" s="100"/>
      <c r="O80" s="100"/>
      <c r="P80" s="100"/>
      <c r="Q80" s="100"/>
      <c r="R80" s="100"/>
      <c r="S80" s="100"/>
      <c r="T80" s="100"/>
      <c r="U80" s="100"/>
      <c r="V80" s="100"/>
      <c r="W80" s="100"/>
    </row>
    <row r="81" spans="1:23" ht="15" x14ac:dyDescent="0.2">
      <c r="A81" s="23"/>
      <c r="B81" s="20"/>
      <c r="C81" s="20"/>
      <c r="D81" s="21"/>
      <c r="E81" s="21"/>
      <c r="F81" s="21"/>
      <c r="H81" s="3"/>
      <c r="I81" s="3"/>
      <c r="J81" s="3"/>
      <c r="K81" s="3"/>
      <c r="L81" s="3"/>
    </row>
    <row r="82" spans="1:23" ht="15" customHeight="1" x14ac:dyDescent="0.2">
      <c r="A82" s="23"/>
      <c r="B82" s="75" t="s">
        <v>6</v>
      </c>
      <c r="C82" s="76"/>
      <c r="D82" s="118">
        <v>45442</v>
      </c>
      <c r="E82" s="119"/>
      <c r="F82" s="3" t="s">
        <v>40</v>
      </c>
      <c r="G82" s="72" t="s">
        <v>97</v>
      </c>
      <c r="H82" s="74"/>
      <c r="I82" s="75" t="s">
        <v>59</v>
      </c>
      <c r="J82" s="75"/>
      <c r="K82" s="75"/>
      <c r="L82" s="76"/>
      <c r="M82" s="72" t="s">
        <v>104</v>
      </c>
      <c r="N82" s="73"/>
      <c r="O82" s="73"/>
      <c r="P82" s="73"/>
      <c r="Q82" s="74"/>
      <c r="T82" s="2"/>
      <c r="U82" s="2"/>
    </row>
    <row r="83" spans="1:23" ht="15" x14ac:dyDescent="0.2">
      <c r="A83" s="23"/>
      <c r="B83" s="20"/>
      <c r="C83" s="20"/>
      <c r="D83" s="21"/>
      <c r="E83" s="21"/>
      <c r="F83" s="21"/>
      <c r="H83" s="77"/>
      <c r="I83" s="77"/>
      <c r="J83" s="77"/>
      <c r="K83" s="77"/>
      <c r="L83" s="77"/>
    </row>
    <row r="84" spans="1:23" s="25" customFormat="1" ht="28.5" customHeight="1" x14ac:dyDescent="0.25">
      <c r="B84" s="102" t="s">
        <v>64</v>
      </c>
      <c r="C84" s="102" t="s">
        <v>2</v>
      </c>
      <c r="D84" s="102" t="s">
        <v>43</v>
      </c>
      <c r="E84" s="102"/>
      <c r="F84" s="105" t="s">
        <v>8</v>
      </c>
      <c r="G84" s="102" t="s">
        <v>3</v>
      </c>
      <c r="H84" s="67" t="s">
        <v>7</v>
      </c>
      <c r="I84" s="68"/>
      <c r="J84" s="68"/>
      <c r="K84" s="68"/>
      <c r="L84" s="68"/>
      <c r="M84" s="68"/>
      <c r="N84" s="68"/>
      <c r="O84" s="68"/>
      <c r="P84" s="69"/>
      <c r="Q84" s="66" t="s">
        <v>54</v>
      </c>
      <c r="R84" s="66"/>
      <c r="S84" s="66"/>
      <c r="T84" s="66"/>
      <c r="U84" s="101" t="s">
        <v>55</v>
      </c>
      <c r="V84" s="108" t="s">
        <v>11</v>
      </c>
      <c r="W84" s="108" t="s">
        <v>10</v>
      </c>
    </row>
    <row r="85" spans="1:23" s="25" customFormat="1" ht="21.75" customHeight="1" x14ac:dyDescent="0.25">
      <c r="B85" s="102"/>
      <c r="C85" s="102"/>
      <c r="D85" s="102"/>
      <c r="E85" s="102"/>
      <c r="F85" s="106"/>
      <c r="G85" s="102"/>
      <c r="H85" s="67" t="s">
        <v>32</v>
      </c>
      <c r="I85" s="68"/>
      <c r="J85" s="68"/>
      <c r="K85" s="69"/>
      <c r="L85" s="67" t="s">
        <v>35</v>
      </c>
      <c r="M85" s="68"/>
      <c r="N85" s="68"/>
      <c r="O85" s="68"/>
      <c r="P85" s="69"/>
      <c r="Q85" s="70" t="s">
        <v>37</v>
      </c>
      <c r="R85" s="70" t="s">
        <v>51</v>
      </c>
      <c r="S85" s="70" t="s">
        <v>41</v>
      </c>
      <c r="T85" s="103" t="s">
        <v>53</v>
      </c>
      <c r="U85" s="101" t="s">
        <v>9</v>
      </c>
      <c r="V85" s="108"/>
      <c r="W85" s="108"/>
    </row>
    <row r="86" spans="1:23" s="25" customFormat="1" ht="63.75" x14ac:dyDescent="0.25">
      <c r="B86" s="102"/>
      <c r="C86" s="102"/>
      <c r="D86" s="42" t="s">
        <v>44</v>
      </c>
      <c r="E86" s="42" t="s">
        <v>42</v>
      </c>
      <c r="F86" s="107"/>
      <c r="G86" s="102"/>
      <c r="H86" s="42" t="s">
        <v>33</v>
      </c>
      <c r="I86" s="42" t="s">
        <v>36</v>
      </c>
      <c r="J86" s="42" t="s">
        <v>34</v>
      </c>
      <c r="K86" s="42" t="s">
        <v>36</v>
      </c>
      <c r="L86" s="42" t="s">
        <v>23</v>
      </c>
      <c r="M86" s="43" t="s">
        <v>61</v>
      </c>
      <c r="N86" s="43" t="s">
        <v>69</v>
      </c>
      <c r="O86" s="43" t="s">
        <v>24</v>
      </c>
      <c r="P86" s="42" t="s">
        <v>29</v>
      </c>
      <c r="Q86" s="71"/>
      <c r="R86" s="71"/>
      <c r="S86" s="71"/>
      <c r="T86" s="104"/>
      <c r="U86" s="101"/>
      <c r="V86" s="108"/>
      <c r="W86" s="108"/>
    </row>
    <row r="87" spans="1:23" s="26" customFormat="1" ht="409.5" x14ac:dyDescent="0.25">
      <c r="B87" s="85" t="s">
        <v>91</v>
      </c>
      <c r="C87" s="85" t="s">
        <v>92</v>
      </c>
      <c r="D87" s="88" t="s">
        <v>47</v>
      </c>
      <c r="E87" s="56">
        <f>VLOOKUP(D87,Criterios!$A$20:$B$24,2,FALSE)</f>
        <v>0.4</v>
      </c>
      <c r="F87" s="59" t="s">
        <v>93</v>
      </c>
      <c r="G87" s="8" t="s">
        <v>95</v>
      </c>
      <c r="H87" s="9" t="s">
        <v>15</v>
      </c>
      <c r="I87" s="31">
        <f>VLOOKUP(H87,Criterios!$B$3:$C$6,2,FALSE)</f>
        <v>0.25</v>
      </c>
      <c r="J87" s="9" t="s">
        <v>19</v>
      </c>
      <c r="K87" s="31">
        <f>VLOOKUP(J87,Criterios!$B$7:$C$9,2,FALSE)</f>
        <v>0.15</v>
      </c>
      <c r="L87" s="9" t="s">
        <v>25</v>
      </c>
      <c r="M87" s="9" t="s">
        <v>62</v>
      </c>
      <c r="N87" s="9" t="s">
        <v>71</v>
      </c>
      <c r="O87" s="9" t="s">
        <v>27</v>
      </c>
      <c r="P87" s="9" t="s">
        <v>30</v>
      </c>
      <c r="Q87" s="34">
        <f>+I87+K87</f>
        <v>0.4</v>
      </c>
      <c r="R87" s="34">
        <f>(E87-(E87*Q87))</f>
        <v>0.24</v>
      </c>
      <c r="S87" s="78">
        <f>IF(R88&gt;1%,R88,R87)</f>
        <v>0.24</v>
      </c>
      <c r="T87" s="63">
        <f>IF(S91&gt;1%,S91,S87)</f>
        <v>0.24</v>
      </c>
      <c r="U87" s="80" t="str">
        <f>IF(T87&lt;=20%,Criterios!$A$20,IF(T87&lt;=40%,Criterios!$A$21,IF(T87&lt;=60%,Criterios!$A$22,IF(T87&lt;=80,Criterios!$A$23,Criterios!$A$24))))</f>
        <v>Baja</v>
      </c>
      <c r="V87" s="45" t="s">
        <v>100</v>
      </c>
      <c r="W87" s="124" t="s">
        <v>103</v>
      </c>
    </row>
    <row r="88" spans="1:23" s="26" customFormat="1" ht="14.25" x14ac:dyDescent="0.25">
      <c r="B88" s="86"/>
      <c r="C88" s="86"/>
      <c r="D88" s="89"/>
      <c r="E88" s="57"/>
      <c r="F88" s="60"/>
      <c r="G88" s="10" t="s">
        <v>39</v>
      </c>
      <c r="H88" s="11" t="s">
        <v>52</v>
      </c>
      <c r="I88" s="32">
        <f>VLOOKUP(H88,Criterios!$B$3:$C$6,2,FALSE)</f>
        <v>0</v>
      </c>
      <c r="J88" s="11" t="s">
        <v>52</v>
      </c>
      <c r="K88" s="32">
        <f>VLOOKUP(J88,Criterios!$B$7:$C$9,2,FALSE)</f>
        <v>0</v>
      </c>
      <c r="L88" s="11"/>
      <c r="M88" s="11"/>
      <c r="N88" s="11"/>
      <c r="O88" s="11"/>
      <c r="P88" s="11"/>
      <c r="Q88" s="35">
        <f>+I88+K88</f>
        <v>0</v>
      </c>
      <c r="R88" s="35">
        <f>(R87-(R87*Q88))</f>
        <v>0.24</v>
      </c>
      <c r="S88" s="79"/>
      <c r="T88" s="64"/>
      <c r="U88" s="81"/>
      <c r="V88" s="27"/>
      <c r="W88" s="53"/>
    </row>
    <row r="89" spans="1:23" s="26" customFormat="1" ht="140.25" x14ac:dyDescent="0.25">
      <c r="B89" s="86"/>
      <c r="C89" s="86"/>
      <c r="D89" s="89"/>
      <c r="E89" s="57"/>
      <c r="F89" s="60" t="s">
        <v>94</v>
      </c>
      <c r="G89" s="10" t="s">
        <v>96</v>
      </c>
      <c r="H89" s="11" t="s">
        <v>15</v>
      </c>
      <c r="I89" s="32">
        <f>VLOOKUP(H89,Criterios!$B$3:$C$6,2,FALSE)</f>
        <v>0.25</v>
      </c>
      <c r="J89" s="11" t="s">
        <v>19</v>
      </c>
      <c r="K89" s="32">
        <f>VLOOKUP(J89,Criterios!$B$7:$C$9,2,FALSE)</f>
        <v>0.15</v>
      </c>
      <c r="L89" s="9" t="s">
        <v>25</v>
      </c>
      <c r="M89" s="9" t="s">
        <v>62</v>
      </c>
      <c r="N89" s="9" t="s">
        <v>71</v>
      </c>
      <c r="O89" s="9" t="s">
        <v>27</v>
      </c>
      <c r="P89" s="9" t="s">
        <v>30</v>
      </c>
      <c r="Q89" s="35">
        <f>+I89+K89</f>
        <v>0.4</v>
      </c>
      <c r="R89" s="35">
        <f>IF(Q89&gt;1%,(R88-(R88*Q89)),Q89)</f>
        <v>0.14399999999999999</v>
      </c>
      <c r="S89" s="79">
        <f>IF(R90&gt;1%,R90,R89)</f>
        <v>0.14399999999999999</v>
      </c>
      <c r="T89" s="64"/>
      <c r="U89" s="81"/>
      <c r="V89" s="45" t="s">
        <v>100</v>
      </c>
      <c r="W89" s="124" t="s">
        <v>101</v>
      </c>
    </row>
    <row r="90" spans="1:23" s="26" customFormat="1" ht="14.25" x14ac:dyDescent="0.25">
      <c r="B90" s="86"/>
      <c r="C90" s="86"/>
      <c r="D90" s="89"/>
      <c r="E90" s="57"/>
      <c r="F90" s="60"/>
      <c r="G90" s="10" t="s">
        <v>39</v>
      </c>
      <c r="H90" s="11" t="s">
        <v>52</v>
      </c>
      <c r="I90" s="32">
        <f>VLOOKUP(H90,Criterios!$B$3:$C$6,2,FALSE)</f>
        <v>0</v>
      </c>
      <c r="J90" s="11" t="s">
        <v>52</v>
      </c>
      <c r="K90" s="32">
        <f>VLOOKUP(J90,Criterios!$B$7:$C$9,2,FALSE)</f>
        <v>0</v>
      </c>
      <c r="L90" s="11"/>
      <c r="M90" s="11"/>
      <c r="N90" s="11"/>
      <c r="O90" s="11"/>
      <c r="P90" s="11"/>
      <c r="Q90" s="35">
        <f t="shared" ref="Q90" si="18">+I90+K90</f>
        <v>0</v>
      </c>
      <c r="R90" s="35">
        <f>(R89-(R89*Q90))</f>
        <v>0.14399999999999999</v>
      </c>
      <c r="S90" s="79"/>
      <c r="T90" s="64"/>
      <c r="U90" s="81"/>
      <c r="V90" s="27"/>
      <c r="W90" s="53"/>
    </row>
    <row r="91" spans="1:23" s="26" customFormat="1" ht="14.25" x14ac:dyDescent="0.25">
      <c r="B91" s="86"/>
      <c r="C91" s="86"/>
      <c r="D91" s="89"/>
      <c r="E91" s="57"/>
      <c r="F91" s="83" t="s">
        <v>65</v>
      </c>
      <c r="G91" s="38" t="s">
        <v>38</v>
      </c>
      <c r="H91" s="11" t="s">
        <v>52</v>
      </c>
      <c r="I91" s="40">
        <f>VLOOKUP(H91,Criterios!$B$3:$C$6,2,FALSE)</f>
        <v>0</v>
      </c>
      <c r="J91" s="11" t="s">
        <v>52</v>
      </c>
      <c r="K91" s="40">
        <f>VLOOKUP(J91,Criterios!$B$7:$C$9,2,FALSE)</f>
        <v>0</v>
      </c>
      <c r="L91" s="39"/>
      <c r="M91" s="39"/>
      <c r="N91" s="39"/>
      <c r="O91" s="39"/>
      <c r="P91" s="39"/>
      <c r="Q91" s="41">
        <f>+I91+K91</f>
        <v>0</v>
      </c>
      <c r="R91" s="41">
        <f>IF(Q91&gt;1%,(R90-(R90*Q91)),Q91)</f>
        <v>0</v>
      </c>
      <c r="S91" s="54">
        <f>IF(R92&gt;1%,R92,R91)</f>
        <v>0</v>
      </c>
      <c r="T91" s="64"/>
      <c r="U91" s="81"/>
      <c r="V91" s="27"/>
      <c r="W91" s="53"/>
    </row>
    <row r="92" spans="1:23" s="26" customFormat="1" ht="14.25" x14ac:dyDescent="0.25">
      <c r="B92" s="87"/>
      <c r="C92" s="87"/>
      <c r="D92" s="90"/>
      <c r="E92" s="58"/>
      <c r="F92" s="84"/>
      <c r="G92" s="12" t="s">
        <v>39</v>
      </c>
      <c r="H92" s="11" t="s">
        <v>52</v>
      </c>
      <c r="I92" s="33">
        <f>VLOOKUP(H92,Criterios!$B$3:$C$6,2,FALSE)</f>
        <v>0</v>
      </c>
      <c r="J92" s="11" t="s">
        <v>52</v>
      </c>
      <c r="K92" s="33">
        <f>VLOOKUP(J92,Criterios!$B$7:$C$9,2,FALSE)</f>
        <v>0</v>
      </c>
      <c r="L92" s="13"/>
      <c r="M92" s="13"/>
      <c r="N92" s="13"/>
      <c r="O92" s="13"/>
      <c r="P92" s="13"/>
      <c r="Q92" s="36">
        <f t="shared" ref="Q92" si="19">+I92+K92</f>
        <v>0</v>
      </c>
      <c r="R92" s="36">
        <f>IF(Q92&gt;1%,(R91-(R91*Q92)),Q92)</f>
        <v>0</v>
      </c>
      <c r="S92" s="55"/>
      <c r="T92" s="65"/>
      <c r="U92" s="82"/>
      <c r="V92" s="27"/>
      <c r="W92" s="53"/>
    </row>
    <row r="93" spans="1:23" s="26" customFormat="1" ht="140.25" x14ac:dyDescent="0.25">
      <c r="B93" s="85" t="s">
        <v>85</v>
      </c>
      <c r="C93" s="85" t="s">
        <v>86</v>
      </c>
      <c r="D93" s="88" t="s">
        <v>49</v>
      </c>
      <c r="E93" s="56">
        <f>VLOOKUP(D93,Criterios!$A$20:$B$24,2,FALSE)</f>
        <v>0.8</v>
      </c>
      <c r="F93" s="59" t="s">
        <v>87</v>
      </c>
      <c r="G93" s="8" t="s">
        <v>89</v>
      </c>
      <c r="H93" s="9" t="s">
        <v>15</v>
      </c>
      <c r="I93" s="31">
        <f>VLOOKUP(H93,Criterios!$B$3:$C$6,2,FALSE)</f>
        <v>0.25</v>
      </c>
      <c r="J93" s="11" t="s">
        <v>19</v>
      </c>
      <c r="K93" s="31">
        <f>VLOOKUP(J93,Criterios!$B$7:$C$9,2,FALSE)</f>
        <v>0.15</v>
      </c>
      <c r="L93" s="9" t="s">
        <v>25</v>
      </c>
      <c r="M93" s="9" t="s">
        <v>62</v>
      </c>
      <c r="N93" s="9" t="s">
        <v>71</v>
      </c>
      <c r="O93" s="9" t="s">
        <v>27</v>
      </c>
      <c r="P93" s="9" t="s">
        <v>30</v>
      </c>
      <c r="Q93" s="34">
        <f>+I93+K93</f>
        <v>0.4</v>
      </c>
      <c r="R93" s="34">
        <f>(E93-(E93*Q93))</f>
        <v>0.48</v>
      </c>
      <c r="S93" s="78">
        <f>IF(R94&gt;1%,R94,R93)</f>
        <v>0.48</v>
      </c>
      <c r="T93" s="63">
        <f>IF(S97&gt;1%,S97,S93)</f>
        <v>0.48</v>
      </c>
      <c r="U93" s="80" t="str">
        <f>IF(T93&lt;=20%,Criterios!$A$20,IF(T93&lt;=40%,Criterios!$A$21,IF(T93&lt;=60%,Criterios!$A$22,IF(T93&lt;=80,Criterios!$A$23,Criterios!$A$24))))</f>
        <v>Media</v>
      </c>
      <c r="V93" s="45" t="s">
        <v>100</v>
      </c>
      <c r="W93" s="124" t="s">
        <v>101</v>
      </c>
    </row>
    <row r="94" spans="1:23" s="26" customFormat="1" ht="14.25" x14ac:dyDescent="0.25">
      <c r="B94" s="86"/>
      <c r="C94" s="86"/>
      <c r="D94" s="89"/>
      <c r="E94" s="57"/>
      <c r="F94" s="60"/>
      <c r="G94" s="10" t="s">
        <v>39</v>
      </c>
      <c r="H94" s="11" t="s">
        <v>52</v>
      </c>
      <c r="I94" s="32">
        <f>VLOOKUP(H94,Criterios!$B$3:$C$6,2,FALSE)</f>
        <v>0</v>
      </c>
      <c r="J94" s="11" t="s">
        <v>52</v>
      </c>
      <c r="K94" s="32">
        <f>VLOOKUP(J94,Criterios!$B$7:$C$9,2,FALSE)</f>
        <v>0</v>
      </c>
      <c r="L94" s="11"/>
      <c r="M94" s="11"/>
      <c r="N94" s="11"/>
      <c r="O94" s="11"/>
      <c r="P94" s="11"/>
      <c r="Q94" s="35">
        <f>+I94+K94</f>
        <v>0</v>
      </c>
      <c r="R94" s="35">
        <f>(R93-(R93*Q94))</f>
        <v>0.48</v>
      </c>
      <c r="S94" s="79"/>
      <c r="T94" s="64"/>
      <c r="U94" s="81"/>
      <c r="V94" s="27"/>
      <c r="W94" s="53"/>
    </row>
    <row r="95" spans="1:23" s="26" customFormat="1" ht="395.25" x14ac:dyDescent="0.25">
      <c r="B95" s="86"/>
      <c r="C95" s="86"/>
      <c r="D95" s="89"/>
      <c r="E95" s="57"/>
      <c r="F95" s="60" t="s">
        <v>88</v>
      </c>
      <c r="G95" s="10" t="s">
        <v>90</v>
      </c>
      <c r="H95" s="11" t="s">
        <v>15</v>
      </c>
      <c r="I95" s="32">
        <f>VLOOKUP(H95,Criterios!$B$3:$C$6,2,FALSE)</f>
        <v>0.25</v>
      </c>
      <c r="J95" s="9" t="s">
        <v>19</v>
      </c>
      <c r="K95" s="32">
        <f>VLOOKUP(J95,Criterios!$B$7:$C$9,2,FALSE)</f>
        <v>0.15</v>
      </c>
      <c r="L95" s="9" t="s">
        <v>25</v>
      </c>
      <c r="M95" s="9" t="s">
        <v>62</v>
      </c>
      <c r="N95" s="9" t="s">
        <v>71</v>
      </c>
      <c r="O95" s="9" t="s">
        <v>27</v>
      </c>
      <c r="P95" s="9" t="s">
        <v>30</v>
      </c>
      <c r="Q95" s="35">
        <f>+I95+K95</f>
        <v>0.4</v>
      </c>
      <c r="R95" s="35">
        <f>IF(Q95&gt;1%,(R94-(R94*Q95)),Q95)</f>
        <v>0.28799999999999998</v>
      </c>
      <c r="S95" s="79">
        <f>IF(R96&gt;1%,R96,R95)</f>
        <v>0.28799999999999998</v>
      </c>
      <c r="T95" s="64"/>
      <c r="U95" s="81"/>
      <c r="V95" s="45" t="s">
        <v>100</v>
      </c>
      <c r="W95" s="124" t="s">
        <v>102</v>
      </c>
    </row>
    <row r="96" spans="1:23" s="26" customFormat="1" ht="14.25" x14ac:dyDescent="0.25">
      <c r="B96" s="86"/>
      <c r="C96" s="86"/>
      <c r="D96" s="89"/>
      <c r="E96" s="57"/>
      <c r="F96" s="60"/>
      <c r="G96" s="10" t="s">
        <v>39</v>
      </c>
      <c r="H96" s="11" t="s">
        <v>52</v>
      </c>
      <c r="I96" s="32">
        <f>VLOOKUP(H96,Criterios!$B$3:$C$6,2,FALSE)</f>
        <v>0</v>
      </c>
      <c r="J96" s="11" t="s">
        <v>52</v>
      </c>
      <c r="K96" s="32">
        <f>VLOOKUP(J96,Criterios!$B$7:$C$9,2,FALSE)</f>
        <v>0</v>
      </c>
      <c r="L96" s="11"/>
      <c r="M96" s="11"/>
      <c r="N96" s="11"/>
      <c r="O96" s="11"/>
      <c r="P96" s="11"/>
      <c r="Q96" s="35">
        <f t="shared" ref="Q96" si="20">+I96+K96</f>
        <v>0</v>
      </c>
      <c r="R96" s="35">
        <f>(R95-(R95*Q96))</f>
        <v>0.28799999999999998</v>
      </c>
      <c r="S96" s="79"/>
      <c r="T96" s="64"/>
      <c r="U96" s="81"/>
      <c r="V96" s="27"/>
      <c r="W96" s="53"/>
    </row>
    <row r="97" spans="2:23" s="26" customFormat="1" ht="14.25" x14ac:dyDescent="0.25">
      <c r="B97" s="86"/>
      <c r="C97" s="86"/>
      <c r="D97" s="89"/>
      <c r="E97" s="57"/>
      <c r="F97" s="83" t="s">
        <v>65</v>
      </c>
      <c r="G97" s="38" t="s">
        <v>38</v>
      </c>
      <c r="H97" s="11" t="s">
        <v>52</v>
      </c>
      <c r="I97" s="40">
        <f>VLOOKUP(H97,Criterios!$B$3:$C$6,2,FALSE)</f>
        <v>0</v>
      </c>
      <c r="J97" s="11" t="s">
        <v>52</v>
      </c>
      <c r="K97" s="40">
        <f>VLOOKUP(J97,Criterios!$B$7:$C$9,2,FALSE)</f>
        <v>0</v>
      </c>
      <c r="L97" s="39"/>
      <c r="M97" s="39"/>
      <c r="N97" s="39"/>
      <c r="O97" s="39"/>
      <c r="P97" s="39"/>
      <c r="Q97" s="41">
        <f>+I97+K97</f>
        <v>0</v>
      </c>
      <c r="R97" s="41">
        <f>IF(Q97&gt;1%,(R96-(R96*Q97)),Q97)</f>
        <v>0</v>
      </c>
      <c r="S97" s="54">
        <f>IF(R98&gt;1%,R98,R97)</f>
        <v>0</v>
      </c>
      <c r="T97" s="64"/>
      <c r="U97" s="81"/>
      <c r="V97" s="27"/>
      <c r="W97" s="53"/>
    </row>
    <row r="98" spans="2:23" s="26" customFormat="1" ht="14.25" x14ac:dyDescent="0.25">
      <c r="B98" s="87"/>
      <c r="C98" s="87"/>
      <c r="D98" s="90"/>
      <c r="E98" s="58"/>
      <c r="F98" s="84"/>
      <c r="G98" s="12" t="s">
        <v>39</v>
      </c>
      <c r="H98" s="11" t="s">
        <v>52</v>
      </c>
      <c r="I98" s="33">
        <f>VLOOKUP(H98,Criterios!$B$3:$C$6,2,FALSE)</f>
        <v>0</v>
      </c>
      <c r="J98" s="11" t="s">
        <v>52</v>
      </c>
      <c r="K98" s="33">
        <f>VLOOKUP(J98,Criterios!$B$7:$C$9,2,FALSE)</f>
        <v>0</v>
      </c>
      <c r="L98" s="13"/>
      <c r="M98" s="13"/>
      <c r="N98" s="13"/>
      <c r="O98" s="13"/>
      <c r="P98" s="13"/>
      <c r="Q98" s="36">
        <f t="shared" ref="Q98" si="21">+I98+K98</f>
        <v>0</v>
      </c>
      <c r="R98" s="36">
        <f>IF(Q98&gt;1%,(R97-(R97*Q98)),Q98)</f>
        <v>0</v>
      </c>
      <c r="S98" s="55"/>
      <c r="T98" s="65"/>
      <c r="U98" s="82"/>
      <c r="V98" s="27"/>
      <c r="W98" s="53"/>
    </row>
    <row r="99" spans="2:23" s="26" customFormat="1" ht="102" x14ac:dyDescent="0.25">
      <c r="B99" s="85" t="s">
        <v>75</v>
      </c>
      <c r="C99" s="85" t="s">
        <v>76</v>
      </c>
      <c r="D99" s="88" t="s">
        <v>48</v>
      </c>
      <c r="E99" s="56">
        <f>VLOOKUP(D99,Criterios!$A$20:$B$24,2,FALSE)</f>
        <v>0.6</v>
      </c>
      <c r="F99" s="59" t="s">
        <v>77</v>
      </c>
      <c r="G99" s="8" t="s">
        <v>81</v>
      </c>
      <c r="H99" s="9" t="s">
        <v>15</v>
      </c>
      <c r="I99" s="31">
        <f>VLOOKUP(H99,Criterios!$B$3:$C$6,2,FALSE)</f>
        <v>0.25</v>
      </c>
      <c r="J99" s="39" t="s">
        <v>19</v>
      </c>
      <c r="K99" s="31">
        <f>VLOOKUP(J99,Criterios!$B$7:$C$9,2,FALSE)</f>
        <v>0.15</v>
      </c>
      <c r="L99" s="9" t="s">
        <v>25</v>
      </c>
      <c r="M99" s="9" t="s">
        <v>62</v>
      </c>
      <c r="N99" s="9" t="s">
        <v>71</v>
      </c>
      <c r="O99" s="9" t="s">
        <v>27</v>
      </c>
      <c r="P99" s="9" t="s">
        <v>30</v>
      </c>
      <c r="Q99" s="34">
        <f>+I99+K99</f>
        <v>0.4</v>
      </c>
      <c r="R99" s="34">
        <f>(E99-(E99*Q99))</f>
        <v>0.36</v>
      </c>
      <c r="S99" s="78">
        <f>IF(R100&gt;1%,R100,R99)</f>
        <v>0.36</v>
      </c>
      <c r="T99" s="63">
        <f>IF(S105&gt;1%,S105,S99)</f>
        <v>0.12959999999999999</v>
      </c>
      <c r="U99" s="80" t="str">
        <f>IF(T99&lt;=20%,Criterios!$A$20,IF(T99&lt;=40%,Criterios!$A$21,IF(T99&lt;=60%,Criterios!$A$22,IF(T99&lt;=80,Criterios!$A$23,Criterios!$A$24))))</f>
        <v>Muy baja</v>
      </c>
      <c r="V99" s="45" t="s">
        <v>100</v>
      </c>
      <c r="W99" s="124" t="s">
        <v>101</v>
      </c>
    </row>
    <row r="100" spans="2:23" s="26" customFormat="1" ht="14.25" x14ac:dyDescent="0.25">
      <c r="B100" s="86"/>
      <c r="C100" s="86"/>
      <c r="D100" s="89"/>
      <c r="E100" s="57"/>
      <c r="F100" s="60"/>
      <c r="G100" s="10" t="s">
        <v>39</v>
      </c>
      <c r="H100" s="11" t="s">
        <v>52</v>
      </c>
      <c r="I100" s="32">
        <f>VLOOKUP(H100,Criterios!$B$3:$C$6,2,FALSE)</f>
        <v>0</v>
      </c>
      <c r="J100" s="11" t="s">
        <v>52</v>
      </c>
      <c r="K100" s="32">
        <f>VLOOKUP(J100,Criterios!$B$7:$C$9,2,FALSE)</f>
        <v>0</v>
      </c>
      <c r="L100" s="11"/>
      <c r="M100" s="11"/>
      <c r="N100" s="11"/>
      <c r="O100" s="11"/>
      <c r="P100" s="11"/>
      <c r="Q100" s="35">
        <f>+I100+K100</f>
        <v>0</v>
      </c>
      <c r="R100" s="35">
        <f>(R99-(R99*Q100))</f>
        <v>0.36</v>
      </c>
      <c r="S100" s="79"/>
      <c r="T100" s="64"/>
      <c r="U100" s="81"/>
      <c r="V100" s="27"/>
      <c r="W100" s="53"/>
    </row>
    <row r="101" spans="2:23" s="26" customFormat="1" ht="140.25" x14ac:dyDescent="0.25">
      <c r="B101" s="86"/>
      <c r="C101" s="86"/>
      <c r="D101" s="89"/>
      <c r="E101" s="57"/>
      <c r="F101" s="60" t="s">
        <v>78</v>
      </c>
      <c r="G101" s="10" t="s">
        <v>82</v>
      </c>
      <c r="H101" s="11" t="s">
        <v>15</v>
      </c>
      <c r="I101" s="32">
        <f>VLOOKUP(H101,Criterios!$B$3:$C$6,2,FALSE)</f>
        <v>0.25</v>
      </c>
      <c r="J101" s="9" t="s">
        <v>19</v>
      </c>
      <c r="K101" s="32">
        <f>VLOOKUP(J101,Criterios!$B$7:$C$9,2,FALSE)</f>
        <v>0.15</v>
      </c>
      <c r="L101" s="9" t="s">
        <v>25</v>
      </c>
      <c r="M101" s="9" t="s">
        <v>62</v>
      </c>
      <c r="N101" s="9" t="s">
        <v>71</v>
      </c>
      <c r="O101" s="9" t="s">
        <v>27</v>
      </c>
      <c r="P101" s="9" t="s">
        <v>30</v>
      </c>
      <c r="Q101" s="35">
        <f>+I101+K101</f>
        <v>0.4</v>
      </c>
      <c r="R101" s="35">
        <f>IF(Q101&gt;1%,(R100-(R100*Q101)),Q101)</f>
        <v>0.216</v>
      </c>
      <c r="S101" s="79">
        <f>IF(R102&gt;1%,R102,R101)</f>
        <v>0.216</v>
      </c>
      <c r="T101" s="64"/>
      <c r="U101" s="81"/>
      <c r="V101" s="45" t="s">
        <v>100</v>
      </c>
      <c r="W101" s="124" t="s">
        <v>101</v>
      </c>
    </row>
    <row r="102" spans="2:23" s="26" customFormat="1" ht="14.25" x14ac:dyDescent="0.25">
      <c r="B102" s="86"/>
      <c r="C102" s="86"/>
      <c r="D102" s="89"/>
      <c r="E102" s="57"/>
      <c r="F102" s="60"/>
      <c r="G102" s="10" t="s">
        <v>39</v>
      </c>
      <c r="H102" s="11" t="s">
        <v>52</v>
      </c>
      <c r="I102" s="32">
        <f>VLOOKUP(H102,Criterios!$B$3:$C$6,2,FALSE)</f>
        <v>0</v>
      </c>
      <c r="J102" s="11" t="s">
        <v>52</v>
      </c>
      <c r="K102" s="32">
        <f>VLOOKUP(J102,Criterios!$B$7:$C$9,2,FALSE)</f>
        <v>0</v>
      </c>
      <c r="L102" s="11"/>
      <c r="M102" s="11"/>
      <c r="N102" s="11"/>
      <c r="O102" s="11"/>
      <c r="P102" s="11"/>
      <c r="Q102" s="35">
        <f t="shared" ref="Q102" si="22">+I102+K102</f>
        <v>0</v>
      </c>
      <c r="R102" s="35">
        <f>(R101-(R101*Q102))</f>
        <v>0.216</v>
      </c>
      <c r="S102" s="79"/>
      <c r="T102" s="64"/>
      <c r="U102" s="81"/>
      <c r="V102" s="27"/>
      <c r="W102" s="53"/>
    </row>
    <row r="103" spans="2:23" s="26" customFormat="1" ht="102" x14ac:dyDescent="0.25">
      <c r="B103" s="86"/>
      <c r="C103" s="86"/>
      <c r="D103" s="89"/>
      <c r="E103" s="57"/>
      <c r="F103" s="61" t="s">
        <v>79</v>
      </c>
      <c r="G103" s="38" t="s">
        <v>83</v>
      </c>
      <c r="H103" s="39" t="s">
        <v>15</v>
      </c>
      <c r="I103" s="40">
        <f>VLOOKUP(H103,Criterios!$B$3:$C$6,2,FALSE)</f>
        <v>0.25</v>
      </c>
      <c r="J103" s="11" t="s">
        <v>19</v>
      </c>
      <c r="K103" s="40">
        <f>VLOOKUP(J103,Criterios!$B$7:$C$9,2,FALSE)</f>
        <v>0.15</v>
      </c>
      <c r="L103" s="9" t="s">
        <v>25</v>
      </c>
      <c r="M103" s="9" t="s">
        <v>62</v>
      </c>
      <c r="N103" s="9" t="s">
        <v>71</v>
      </c>
      <c r="O103" s="9" t="s">
        <v>27</v>
      </c>
      <c r="P103" s="9" t="s">
        <v>30</v>
      </c>
      <c r="Q103" s="41">
        <f>+I103+K103</f>
        <v>0.4</v>
      </c>
      <c r="R103" s="41">
        <f>IF(Q103&gt;1%,(R100-(R100*Q103)),Q103)</f>
        <v>0.216</v>
      </c>
      <c r="S103" s="54">
        <f>IF(R104&gt;1%,R104,R103)</f>
        <v>0.216</v>
      </c>
      <c r="T103" s="64"/>
      <c r="U103" s="81"/>
      <c r="V103" s="45" t="s">
        <v>100</v>
      </c>
      <c r="W103" s="46" t="s">
        <v>101</v>
      </c>
    </row>
    <row r="104" spans="2:23" s="26" customFormat="1" ht="14.25" x14ac:dyDescent="0.25">
      <c r="B104" s="86"/>
      <c r="C104" s="86"/>
      <c r="D104" s="89"/>
      <c r="E104" s="57"/>
      <c r="F104" s="62"/>
      <c r="G104" s="38"/>
      <c r="H104" s="11" t="s">
        <v>52</v>
      </c>
      <c r="I104" s="33">
        <f>VLOOKUP(H104,Criterios!$B$3:$C$6,2,FALSE)</f>
        <v>0</v>
      </c>
      <c r="J104" s="11" t="s">
        <v>52</v>
      </c>
      <c r="K104" s="33">
        <f>VLOOKUP(J104,Criterios!$B$7:$C$9,2,FALSE)</f>
        <v>0</v>
      </c>
      <c r="L104" s="13"/>
      <c r="M104" s="13"/>
      <c r="N104" s="13"/>
      <c r="O104" s="13"/>
      <c r="P104" s="13"/>
      <c r="Q104" s="36">
        <f t="shared" ref="Q104" si="23">+I104+K104</f>
        <v>0</v>
      </c>
      <c r="R104" s="36">
        <f>IF(Q104&gt;1%,(R103-(R103*Q104)),Q104)</f>
        <v>0</v>
      </c>
      <c r="S104" s="55"/>
      <c r="T104" s="64"/>
      <c r="U104" s="81"/>
      <c r="V104" s="27"/>
      <c r="W104" s="53"/>
    </row>
    <row r="105" spans="2:23" s="26" customFormat="1" ht="102" x14ac:dyDescent="0.25">
      <c r="B105" s="86"/>
      <c r="C105" s="86"/>
      <c r="D105" s="89"/>
      <c r="E105" s="57"/>
      <c r="F105" s="83" t="s">
        <v>80</v>
      </c>
      <c r="G105" s="38" t="s">
        <v>84</v>
      </c>
      <c r="H105" s="39" t="s">
        <v>15</v>
      </c>
      <c r="I105" s="40">
        <f>VLOOKUP(H105,Criterios!$B$3:$C$6,2,FALSE)</f>
        <v>0.25</v>
      </c>
      <c r="J105" s="39" t="s">
        <v>19</v>
      </c>
      <c r="K105" s="40">
        <f>VLOOKUP(J105,Criterios!$B$7:$C$9,2,FALSE)</f>
        <v>0.15</v>
      </c>
      <c r="L105" s="9" t="s">
        <v>25</v>
      </c>
      <c r="M105" s="9" t="s">
        <v>62</v>
      </c>
      <c r="N105" s="9" t="s">
        <v>71</v>
      </c>
      <c r="O105" s="9" t="s">
        <v>27</v>
      </c>
      <c r="P105" s="9" t="s">
        <v>30</v>
      </c>
      <c r="Q105" s="41">
        <f>+I105+K105</f>
        <v>0.4</v>
      </c>
      <c r="R105" s="41">
        <f>IF(Q105&gt;1%,(R102-(R102*Q105)),Q105)</f>
        <v>0.12959999999999999</v>
      </c>
      <c r="S105" s="54">
        <f>IF(R106&gt;1%,R106,R105)</f>
        <v>0.12959999999999999</v>
      </c>
      <c r="T105" s="64"/>
      <c r="U105" s="81"/>
      <c r="V105" s="45" t="s">
        <v>100</v>
      </c>
      <c r="W105" s="46" t="s">
        <v>101</v>
      </c>
    </row>
    <row r="106" spans="2:23" s="26" customFormat="1" ht="14.25" x14ac:dyDescent="0.25">
      <c r="B106" s="87"/>
      <c r="C106" s="87"/>
      <c r="D106" s="90"/>
      <c r="E106" s="58"/>
      <c r="F106" s="84"/>
      <c r="G106" s="12" t="s">
        <v>39</v>
      </c>
      <c r="H106" s="11" t="s">
        <v>52</v>
      </c>
      <c r="I106" s="33">
        <f>VLOOKUP(H106,Criterios!$B$3:$C$6,2,FALSE)</f>
        <v>0</v>
      </c>
      <c r="J106" s="11" t="s">
        <v>52</v>
      </c>
      <c r="K106" s="33">
        <f>VLOOKUP(J106,Criterios!$B$7:$C$9,2,FALSE)</f>
        <v>0</v>
      </c>
      <c r="L106" s="13"/>
      <c r="M106" s="13"/>
      <c r="N106" s="13"/>
      <c r="O106" s="13"/>
      <c r="P106" s="13"/>
      <c r="Q106" s="36">
        <f t="shared" ref="Q106" si="24">+I106+K106</f>
        <v>0</v>
      </c>
      <c r="R106" s="36">
        <f>IF(Q106&gt;1%,(R105-(R105*Q106)),Q106)</f>
        <v>0</v>
      </c>
      <c r="S106" s="55"/>
      <c r="T106" s="65"/>
      <c r="U106" s="82"/>
      <c r="V106" s="27"/>
      <c r="W106" s="53"/>
    </row>
    <row r="107" spans="2:23" x14ac:dyDescent="0.2">
      <c r="B107" s="1"/>
      <c r="C107" s="1"/>
      <c r="D107" s="1"/>
      <c r="E107" s="1"/>
      <c r="F107" s="1"/>
      <c r="G107" s="1"/>
      <c r="J107" s="2"/>
      <c r="K107" s="2"/>
      <c r="L107" s="2"/>
      <c r="M107" s="2"/>
      <c r="N107" s="2"/>
      <c r="O107" s="2"/>
      <c r="P107" s="2"/>
      <c r="Q107" s="2"/>
      <c r="R107" s="2"/>
      <c r="S107" s="2"/>
      <c r="T107" s="4"/>
      <c r="U107" s="2"/>
    </row>
  </sheetData>
  <mergeCells count="205">
    <mergeCell ref="B99:B106"/>
    <mergeCell ref="D99:D106"/>
    <mergeCell ref="E99:E106"/>
    <mergeCell ref="B68:B75"/>
    <mergeCell ref="B80:W80"/>
    <mergeCell ref="B82:C82"/>
    <mergeCell ref="D82:E82"/>
    <mergeCell ref="B51:C51"/>
    <mergeCell ref="D51:E51"/>
    <mergeCell ref="C84:C86"/>
    <mergeCell ref="C87:C92"/>
    <mergeCell ref="C93:C98"/>
    <mergeCell ref="C99:C106"/>
    <mergeCell ref="B53:B55"/>
    <mergeCell ref="U99:U106"/>
    <mergeCell ref="F105:F106"/>
    <mergeCell ref="S105:S106"/>
    <mergeCell ref="F101:F102"/>
    <mergeCell ref="S101:S102"/>
    <mergeCell ref="T93:T98"/>
    <mergeCell ref="F95:F96"/>
    <mergeCell ref="S95:S96"/>
    <mergeCell ref="S93:S94"/>
    <mergeCell ref="F103:F104"/>
    <mergeCell ref="D9:E9"/>
    <mergeCell ref="C53:C55"/>
    <mergeCell ref="C56:C61"/>
    <mergeCell ref="C62:C67"/>
    <mergeCell ref="C68:C75"/>
    <mergeCell ref="D68:D75"/>
    <mergeCell ref="E68:E75"/>
    <mergeCell ref="D26:D33"/>
    <mergeCell ref="E26:E33"/>
    <mergeCell ref="C14:C19"/>
    <mergeCell ref="B49:W49"/>
    <mergeCell ref="Q53:T53"/>
    <mergeCell ref="H54:K54"/>
    <mergeCell ref="L54:P54"/>
    <mergeCell ref="D40:D45"/>
    <mergeCell ref="E40:E45"/>
    <mergeCell ref="S40:S41"/>
    <mergeCell ref="T40:T45"/>
    <mergeCell ref="N9:R9"/>
    <mergeCell ref="J9:M9"/>
    <mergeCell ref="N51:R51"/>
    <mergeCell ref="I51:M51"/>
    <mergeCell ref="U62:U67"/>
    <mergeCell ref="F66:F67"/>
    <mergeCell ref="B2:C5"/>
    <mergeCell ref="C11:C13"/>
    <mergeCell ref="C20:C25"/>
    <mergeCell ref="C26:C33"/>
    <mergeCell ref="C34:C39"/>
    <mergeCell ref="C40:C45"/>
    <mergeCell ref="B9:C9"/>
    <mergeCell ref="B11:B13"/>
    <mergeCell ref="B26:B33"/>
    <mergeCell ref="B14:B19"/>
    <mergeCell ref="B34:B39"/>
    <mergeCell ref="B40:B45"/>
    <mergeCell ref="B20:B25"/>
    <mergeCell ref="E20:E25"/>
    <mergeCell ref="D11:E12"/>
    <mergeCell ref="S66:S67"/>
    <mergeCell ref="F68:F69"/>
    <mergeCell ref="S68:S69"/>
    <mergeCell ref="T68:T75"/>
    <mergeCell ref="U68:U75"/>
    <mergeCell ref="F74:F75"/>
    <mergeCell ref="S74:S75"/>
    <mergeCell ref="T62:T67"/>
    <mergeCell ref="F64:F65"/>
    <mergeCell ref="S64:S65"/>
    <mergeCell ref="F70:F71"/>
    <mergeCell ref="S70:S71"/>
    <mergeCell ref="W84:W86"/>
    <mergeCell ref="H83:L83"/>
    <mergeCell ref="B84:B86"/>
    <mergeCell ref="F84:F86"/>
    <mergeCell ref="G84:G86"/>
    <mergeCell ref="U84:U86"/>
    <mergeCell ref="V53:V55"/>
    <mergeCell ref="B56:B61"/>
    <mergeCell ref="D56:D61"/>
    <mergeCell ref="E56:E61"/>
    <mergeCell ref="F56:F57"/>
    <mergeCell ref="S56:S57"/>
    <mergeCell ref="B62:B67"/>
    <mergeCell ref="D62:D67"/>
    <mergeCell ref="E62:E67"/>
    <mergeCell ref="V84:V86"/>
    <mergeCell ref="F62:F63"/>
    <mergeCell ref="S62:S63"/>
    <mergeCell ref="S58:S59"/>
    <mergeCell ref="D84:E85"/>
    <mergeCell ref="H84:P84"/>
    <mergeCell ref="R54:R55"/>
    <mergeCell ref="F53:F55"/>
    <mergeCell ref="G53:G55"/>
    <mergeCell ref="U56:U61"/>
    <mergeCell ref="F60:F61"/>
    <mergeCell ref="S60:S61"/>
    <mergeCell ref="Q54:Q55"/>
    <mergeCell ref="S20:S21"/>
    <mergeCell ref="T20:T25"/>
    <mergeCell ref="U20:U25"/>
    <mergeCell ref="F24:F25"/>
    <mergeCell ref="S24:S25"/>
    <mergeCell ref="G51:H51"/>
    <mergeCell ref="F20:F21"/>
    <mergeCell ref="T34:T39"/>
    <mergeCell ref="U34:U39"/>
    <mergeCell ref="F38:F39"/>
    <mergeCell ref="S38:S39"/>
    <mergeCell ref="F32:F33"/>
    <mergeCell ref="S32:S33"/>
    <mergeCell ref="F34:F35"/>
    <mergeCell ref="S34:S35"/>
    <mergeCell ref="U53:U55"/>
    <mergeCell ref="T54:T55"/>
    <mergeCell ref="F40:F41"/>
    <mergeCell ref="F44:F45"/>
    <mergeCell ref="D53:E54"/>
    <mergeCell ref="H53:P53"/>
    <mergeCell ref="S54:S55"/>
    <mergeCell ref="H11:P11"/>
    <mergeCell ref="Q12:Q13"/>
    <mergeCell ref="R12:R13"/>
    <mergeCell ref="S12:S13"/>
    <mergeCell ref="F11:F13"/>
    <mergeCell ref="T12:T13"/>
    <mergeCell ref="D14:D19"/>
    <mergeCell ref="E14:E19"/>
    <mergeCell ref="F14:F15"/>
    <mergeCell ref="F18:F19"/>
    <mergeCell ref="S18:S19"/>
    <mergeCell ref="D34:D39"/>
    <mergeCell ref="E34:E39"/>
    <mergeCell ref="U14:U19"/>
    <mergeCell ref="S14:S15"/>
    <mergeCell ref="T14:T19"/>
    <mergeCell ref="D20:D25"/>
    <mergeCell ref="D2:U5"/>
    <mergeCell ref="B7:W7"/>
    <mergeCell ref="U40:U45"/>
    <mergeCell ref="S44:S45"/>
    <mergeCell ref="F16:F17"/>
    <mergeCell ref="S16:S17"/>
    <mergeCell ref="F22:F23"/>
    <mergeCell ref="S22:S23"/>
    <mergeCell ref="F28:F29"/>
    <mergeCell ref="S28:S29"/>
    <mergeCell ref="F36:F37"/>
    <mergeCell ref="S36:S37"/>
    <mergeCell ref="F42:F43"/>
    <mergeCell ref="S42:S43"/>
    <mergeCell ref="Q11:T11"/>
    <mergeCell ref="L12:P12"/>
    <mergeCell ref="H12:K12"/>
    <mergeCell ref="F26:F27"/>
    <mergeCell ref="S26:S27"/>
    <mergeCell ref="T26:T33"/>
    <mergeCell ref="U26:U33"/>
    <mergeCell ref="U11:U13"/>
    <mergeCell ref="G11:G13"/>
    <mergeCell ref="G9:H9"/>
    <mergeCell ref="U87:U92"/>
    <mergeCell ref="F91:F92"/>
    <mergeCell ref="S91:S92"/>
    <mergeCell ref="B87:B92"/>
    <mergeCell ref="D87:D92"/>
    <mergeCell ref="E87:E92"/>
    <mergeCell ref="F87:F88"/>
    <mergeCell ref="S87:S88"/>
    <mergeCell ref="B93:B98"/>
    <mergeCell ref="D93:D98"/>
    <mergeCell ref="F89:F90"/>
    <mergeCell ref="S89:S90"/>
    <mergeCell ref="U93:U98"/>
    <mergeCell ref="F97:F98"/>
    <mergeCell ref="S97:S98"/>
    <mergeCell ref="S103:S104"/>
    <mergeCell ref="E93:E98"/>
    <mergeCell ref="F93:F94"/>
    <mergeCell ref="F72:F73"/>
    <mergeCell ref="S72:S73"/>
    <mergeCell ref="F30:F31"/>
    <mergeCell ref="S30:S31"/>
    <mergeCell ref="F58:F59"/>
    <mergeCell ref="T87:T92"/>
    <mergeCell ref="Q84:T84"/>
    <mergeCell ref="H85:K85"/>
    <mergeCell ref="L85:P85"/>
    <mergeCell ref="Q85:Q86"/>
    <mergeCell ref="R85:R86"/>
    <mergeCell ref="S85:S86"/>
    <mergeCell ref="M82:Q82"/>
    <mergeCell ref="I82:L82"/>
    <mergeCell ref="G82:H82"/>
    <mergeCell ref="H52:L52"/>
    <mergeCell ref="F99:F100"/>
    <mergeCell ref="S99:S100"/>
    <mergeCell ref="T99:T106"/>
    <mergeCell ref="T85:T86"/>
    <mergeCell ref="T56:T61"/>
  </mergeCells>
  <dataValidations count="22">
    <dataValidation allowBlank="1" showInputMessage="1" showErrorMessage="1" prompt="Son las variables asignadas para evaluar el diseño del control del riesgo." sqref="H53 H11 H84" xr:uid="{00000000-0002-0000-0000-000000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W84:W86" xr:uid="{00000000-0002-0000-0000-000001000000}"/>
    <dataValidation allowBlank="1" showInputMessage="1" showErrorMessage="1" prompt="Relacione el riesgo identificado en el formato Mapa y plan de tratamiento de riesgos (FOR-SG-013)." sqref="C53:C55 C11:C13 C84:C86" xr:uid="{00000000-0002-0000-0000-000002000000}"/>
    <dataValidation allowBlank="1" showInputMessage="1" showErrorMessage="1" prompt="Relacione la causa del riesgo identificado en el formato Mapa y plan de tratamiento de riesgos (FOR-SG-013). Si cuenta con mas de dos causas, copie e inserte cuantas filas adicionales requiera." sqref="F11:F13 F53:F55 F84:F86" xr:uid="{00000000-0002-0000-0000-000003000000}"/>
    <dataValidation allowBlank="1" showInputMessage="1" showErrorMessage="1" prompt="Relacione la actividad de control registrada en el formato Mapa y plan de tratamiento de riesgos (FOR-SG-013). Si cuenta con mas de dos controles por causa, copie e inserte cuantas filas adicionales requiera." sqref="G11:G13 G53:G55 G84:G86" xr:uid="{00000000-0002-0000-0000-000004000000}"/>
    <dataValidation allowBlank="1" showInputMessage="1" showErrorMessage="1" prompt="Permiten dar un peso a la eficiencia del control y de esta manera dar movimiento en la matriz de calor, a partir de los cambios en la probabilidad y el impacto." sqref="H12 H54 H85" xr:uid="{00000000-0002-0000-0000-000005000000}"/>
    <dataValidation allowBlank="1" showInputMessage="1" showErrorMessage="1" prompt="Respuesta automática. No diligenciar." sqref="K13 K55 I13 E13 I55 Q12:S13 E55 Q54:S55 K86 I86 E86 Q85:S86" xr:uid="{00000000-0002-0000-0000-000006000000}"/>
    <dataValidation allowBlank="1" showInputMessage="1" showErrorMessage="1" prompt="Seleccione de la lista desplegable, la probabilidad inherente registrada en el Formato Mapa y plan de tratamiento de riesgos (FOR-SG-013), columna J." sqref="D13 D55 D86" xr:uid="{00000000-0002-0000-0000-000007000000}"/>
    <dataValidation allowBlank="1" showInputMessage="1" showErrorMessage="1" prompt="Registre las conclusiones u observaciones respecto al diseño de la actividad de control de acuerdo con cada uno de los atributos evaluados, cuando aplique." sqref="V53:V55 V84:V86" xr:uid="{00000000-0002-0000-0000-000008000000}"/>
    <dataValidation allowBlank="1" showInputMessage="1" showErrorMessage="1" prompt="Seleccione la respuesta de la lista desplegable. Si no se requiere el uso de todas las filas, seleccione &quot;No aplica&quot; para aquellas que se encuentren vacias." sqref="H13 J13 H55 J55 H86 J86" xr:uid="{00000000-0002-0000-0000-000009000000}"/>
    <dataValidation allowBlank="1" showInputMessage="1" showErrorMessage="1" prompt="Respuesta automática._x000a_El resultado que se genera, corresponde a la probabilidad residual que se debe registrar en la columna &quot;P&quot; del formato Mapa y plan de tratamiento de riesgos (FOR-SG-013)." sqref="U11:U13 U53:U55 U84:U86" xr:uid="{00000000-0002-0000-0000-00000A000000}"/>
    <dataValidation type="list" allowBlank="1" showInputMessage="1" showErrorMessage="1" sqref="H76:I76 H46:I46 H107:I107" xr:uid="{00000000-0002-0000-0000-00000B000000}">
      <formula1>#REF!</formula1>
    </dataValidation>
    <dataValidation allowBlank="1" showInputMessage="1" showErrorMessage="1" prompt="En el formato DD/MM/AAAA, registre la fecha de diligenciamiento por parte del gestor del proceso." sqref="D9" xr:uid="{00000000-0002-0000-0000-00000C000000}"/>
    <dataValidation allowBlank="1" showInputMessage="1" showErrorMessage="1" prompt="Registre el nombre del proceso." sqref="G9:H9 G82:H82 G51:H51" xr:uid="{00000000-0002-0000-0000-00000D000000}"/>
    <dataValidation allowBlank="1" showInputMessage="1" showErrorMessage="1" prompt="En el formato DD/MM/AAAA, registre la fecha de diligenciamiento por parte del responsable de la revisión en calidad de segunda línea de defensa." sqref="D51" xr:uid="{00000000-0002-0000-0000-00000E000000}"/>
    <dataValidation allowBlank="1" showInputMessage="1" showErrorMessage="1" prompt="En el formato DD/MM/AAAA, registre la fecha de diligenciamiento por parte del responsable de la evaluación en calidad de tercera línea de defensa." sqref="D82" xr:uid="{00000000-0002-0000-0000-00000F000000}"/>
    <dataValidation allowBlank="1" showInputMessage="1" showErrorMessage="1" prompt="Seleccione la respuesta de la lista desplegable." sqref="L55:P55 L13:P13 L86:P86" xr:uid="{00000000-0002-0000-0000-000010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54:P54 L12:P12 L85:P85" xr:uid="{00000000-0002-0000-0000-000011000000}"/>
    <dataValidation type="list" allowBlank="1" showInputMessage="1" showErrorMessage="1" sqref="J76:T76 J46:S46 J107:T107" xr:uid="{00000000-0002-0000-0000-000012000000}">
      <formula1>#REF!</formula1>
    </dataValidation>
    <dataValidation allowBlank="1" showInputMessage="1" showErrorMessage="1" prompt="Registre nombre completo del gestor del proceso." sqref="N9" xr:uid="{00000000-0002-0000-0000-000013000000}"/>
    <dataValidation allowBlank="1" showInputMessage="1" showErrorMessage="1" prompt="Relacione el código del riesgo, según lo registrado en el formato Mapa y plan de tratamiento de riesgos (FOR-SG-013)." sqref="B11:B13 B53:B55 B84:B86" xr:uid="{00000000-0002-0000-0000-000014000000}"/>
    <dataValidation allowBlank="1" showInputMessage="1" showErrorMessage="1" prompt="Respuesta automática. No diligenciar. RECUERDE que para las filas vacias en las columnas &quot;H&quot; y &quot;J&quot; se debe seleccionar &quot;No aplica&quot;." sqref="T12:T13 T54:T55 T85:T86" xr:uid="{00000000-0002-0000-0000-000015000000}"/>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46"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16000000}">
          <x14:formula1>
            <xm:f>Criterios!$B$12:$B$13</xm:f>
          </x14:formula1>
          <xm:sqref>L14:L45 L56:L75 L87:L106</xm:sqref>
        </x14:dataValidation>
        <x14:dataValidation type="list" allowBlank="1" showInputMessage="1" showErrorMessage="1" xr:uid="{00000000-0002-0000-0000-000017000000}">
          <x14:formula1>
            <xm:f>Criterios!$B$16:$B$17</xm:f>
          </x14:formula1>
          <xm:sqref>P14:P45 P56:P75 P87:P106</xm:sqref>
        </x14:dataValidation>
        <x14:dataValidation type="list" allowBlank="1" showInputMessage="1" showErrorMessage="1" xr:uid="{00000000-0002-0000-0000-000018000000}">
          <x14:formula1>
            <xm:f>Criterios!$A$20:$A$24</xm:f>
          </x14:formula1>
          <xm:sqref>D14:D45 D56:D75 D87:D106</xm:sqref>
        </x14:dataValidation>
        <x14:dataValidation type="list" allowBlank="1" showInputMessage="1" showErrorMessage="1" xr:uid="{00000000-0002-0000-0000-000019000000}">
          <x14:formula1>
            <xm:f>Criterios!$B$3:$B$6</xm:f>
          </x14:formula1>
          <xm:sqref>J33 H56:H75 J57 J59:J61 J63 J65:J67 J69 J71 J73 J75 H14:H45 J15 J17:J19 J21 J23:J25 J27 J29 J31 J106 H87:H106 J88 J90:J92 J94 J96:J98 J100 J102 J104</xm:sqref>
        </x14:dataValidation>
        <x14:dataValidation type="list" allowBlank="1" showInputMessage="1" showErrorMessage="1" xr:uid="{00000000-0002-0000-0000-00001A000000}">
          <x14:formula1>
            <xm:f>Criterios!$B$7:$B$9</xm:f>
          </x14:formula1>
          <xm:sqref>J32 J56 J58 J62 J64 J68 J70 J72 J74 J34:J45 J14 J16 J20 J22 J26 J28 J30 J105 J87 J89 J93 J95 J99 J101 J103</xm:sqref>
        </x14:dataValidation>
        <x14:dataValidation type="list" allowBlank="1" showInputMessage="1" showErrorMessage="1" xr:uid="{00000000-0002-0000-0000-00001B000000}">
          <x14:formula1>
            <xm:f>Criterios!$E$12:$E$13</xm:f>
          </x14:formula1>
          <xm:sqref>M14:M45 M56:M75 M87:M106</xm:sqref>
        </x14:dataValidation>
        <x14:dataValidation type="list" allowBlank="1" showInputMessage="1" showErrorMessage="1" xr:uid="{00000000-0002-0000-0000-00001C000000}">
          <x14:formula1>
            <xm:f>Criterios!$B$14:$B$15</xm:f>
          </x14:formula1>
          <xm:sqref>O14:O45 O56:O75 O87:O106</xm:sqref>
        </x14:dataValidation>
        <x14:dataValidation type="list" allowBlank="1" showInputMessage="1" showErrorMessage="1" xr:uid="{00000000-0002-0000-0000-00001D000000}">
          <x14:formula1>
            <xm:f>Criterios!$E$14:$E$15</xm:f>
          </x14:formula1>
          <xm:sqref>N14:N45 N56:N75 N87:N106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4"/>
  <sheetViews>
    <sheetView topLeftCell="A4" workbookViewId="0">
      <selection activeCell="E16" sqref="E16"/>
    </sheetView>
  </sheetViews>
  <sheetFormatPr baseColWidth="10" defaultRowHeight="15" x14ac:dyDescent="0.25"/>
  <cols>
    <col min="1" max="1" width="21.28515625" bestFit="1" customWidth="1"/>
    <col min="3" max="3" width="4.5703125" bestFit="1" customWidth="1"/>
  </cols>
  <sheetData>
    <row r="2" spans="1:5" x14ac:dyDescent="0.25">
      <c r="A2" s="123" t="s">
        <v>14</v>
      </c>
      <c r="B2" s="123"/>
      <c r="C2" s="123"/>
    </row>
    <row r="3" spans="1:5" x14ac:dyDescent="0.25">
      <c r="A3" s="122" t="s">
        <v>20</v>
      </c>
      <c r="B3" t="s">
        <v>15</v>
      </c>
      <c r="C3" s="5">
        <v>0.25</v>
      </c>
    </row>
    <row r="4" spans="1:5" x14ac:dyDescent="0.25">
      <c r="A4" s="122"/>
      <c r="B4" t="s">
        <v>16</v>
      </c>
      <c r="C4" s="5">
        <v>0.15</v>
      </c>
    </row>
    <row r="5" spans="1:5" x14ac:dyDescent="0.25">
      <c r="A5" s="122"/>
      <c r="B5" t="s">
        <v>17</v>
      </c>
      <c r="C5" s="5">
        <v>0.1</v>
      </c>
    </row>
    <row r="6" spans="1:5" x14ac:dyDescent="0.25">
      <c r="A6" s="6"/>
      <c r="B6" t="s">
        <v>52</v>
      </c>
    </row>
    <row r="7" spans="1:5" x14ac:dyDescent="0.25">
      <c r="A7" s="122" t="s">
        <v>21</v>
      </c>
      <c r="B7" t="s">
        <v>18</v>
      </c>
      <c r="C7" s="5">
        <v>0.25</v>
      </c>
    </row>
    <row r="8" spans="1:5" x14ac:dyDescent="0.25">
      <c r="A8" s="122"/>
      <c r="B8" t="s">
        <v>19</v>
      </c>
      <c r="C8" s="5">
        <v>0.15</v>
      </c>
    </row>
    <row r="9" spans="1:5" x14ac:dyDescent="0.25">
      <c r="A9" s="6"/>
      <c r="B9" t="s">
        <v>52</v>
      </c>
      <c r="C9" s="5"/>
    </row>
    <row r="11" spans="1:5" x14ac:dyDescent="0.25">
      <c r="A11" s="123" t="s">
        <v>22</v>
      </c>
      <c r="B11" s="123"/>
      <c r="C11" s="123"/>
    </row>
    <row r="12" spans="1:5" x14ac:dyDescent="0.25">
      <c r="A12" s="122" t="s">
        <v>23</v>
      </c>
      <c r="B12" t="s">
        <v>25</v>
      </c>
      <c r="C12" s="5"/>
      <c r="D12" s="122" t="s">
        <v>61</v>
      </c>
      <c r="E12" t="s">
        <v>62</v>
      </c>
    </row>
    <row r="13" spans="1:5" x14ac:dyDescent="0.25">
      <c r="A13" s="122"/>
      <c r="B13" t="s">
        <v>26</v>
      </c>
      <c r="C13" s="5"/>
      <c r="D13" s="122"/>
      <c r="E13" t="s">
        <v>63</v>
      </c>
    </row>
    <row r="14" spans="1:5" x14ac:dyDescent="0.25">
      <c r="A14" s="122" t="s">
        <v>24</v>
      </c>
      <c r="B14" t="s">
        <v>27</v>
      </c>
      <c r="C14" s="5"/>
      <c r="D14" s="122" t="s">
        <v>70</v>
      </c>
      <c r="E14" t="s">
        <v>71</v>
      </c>
    </row>
    <row r="15" spans="1:5" x14ac:dyDescent="0.25">
      <c r="A15" s="122"/>
      <c r="B15" t="s">
        <v>28</v>
      </c>
      <c r="C15" s="5"/>
      <c r="D15" s="122"/>
      <c r="E15" t="s">
        <v>72</v>
      </c>
    </row>
    <row r="16" spans="1:5" x14ac:dyDescent="0.25">
      <c r="A16" s="122" t="s">
        <v>29</v>
      </c>
      <c r="B16" t="s">
        <v>30</v>
      </c>
    </row>
    <row r="17" spans="1:2" x14ac:dyDescent="0.25">
      <c r="A17" s="122"/>
      <c r="B17" t="s">
        <v>31</v>
      </c>
    </row>
    <row r="19" spans="1:2" x14ac:dyDescent="0.25">
      <c r="A19" s="121" t="s">
        <v>45</v>
      </c>
      <c r="B19" s="121"/>
    </row>
    <row r="20" spans="1:2" x14ac:dyDescent="0.25">
      <c r="A20" t="s">
        <v>46</v>
      </c>
      <c r="B20" s="7">
        <v>0.2</v>
      </c>
    </row>
    <row r="21" spans="1:2" x14ac:dyDescent="0.25">
      <c r="A21" t="s">
        <v>47</v>
      </c>
      <c r="B21" s="7">
        <v>0.4</v>
      </c>
    </row>
    <row r="22" spans="1:2" x14ac:dyDescent="0.25">
      <c r="A22" t="s">
        <v>48</v>
      </c>
      <c r="B22" s="7">
        <v>0.6</v>
      </c>
    </row>
    <row r="23" spans="1:2" x14ac:dyDescent="0.25">
      <c r="A23" t="s">
        <v>49</v>
      </c>
      <c r="B23" s="7">
        <v>0.8</v>
      </c>
    </row>
    <row r="24" spans="1:2" x14ac:dyDescent="0.25">
      <c r="A24" t="s">
        <v>50</v>
      </c>
      <c r="B24" s="7">
        <v>1</v>
      </c>
    </row>
  </sheetData>
  <mergeCells count="10">
    <mergeCell ref="D12:D13"/>
    <mergeCell ref="D14:D15"/>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David Andres Moncayo Nastar</cp:lastModifiedBy>
  <cp:revision/>
  <cp:lastPrinted>2024-02-06T14:04:36Z</cp:lastPrinted>
  <dcterms:created xsi:type="dcterms:W3CDTF">2015-05-11T19:50:46Z</dcterms:created>
  <dcterms:modified xsi:type="dcterms:W3CDTF">2024-07-29T23:10:21Z</dcterms:modified>
  <cp:category/>
  <cp:contentStatus/>
</cp:coreProperties>
</file>