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d8e4e8bf4dc82b8b/INTEGRACION SOCIAL/RIESGOS/GESTIÓN 2026/GESTIÓN CONTRACTUAL/I TRIMESTRE/"/>
    </mc:Choice>
  </mc:AlternateContent>
  <xr:revisionPtr revIDLastSave="71" documentId="11_FC68A86B800369A9E0501E2CBBBAAF2940B47CAE" xr6:coauthVersionLast="47" xr6:coauthVersionMax="47" xr10:uidLastSave="{ACB2A588-9433-4F6A-985E-460B3CA2D459}"/>
  <bookViews>
    <workbookView xWindow="-120" yWindow="-120" windowWidth="29040" windowHeight="15720" tabRatio="766" xr2:uid="{00000000-000D-0000-FFFF-FFFF00000000}"/>
  </bookViews>
  <sheets>
    <sheet name="1. Mapa y plan de tratamiento" sheetId="5" r:id="rId1"/>
    <sheet name="2. Evaluación de controles" sheetId="8" r:id="rId2"/>
    <sheet name="Anexos" sheetId="7" r:id="rId3"/>
    <sheet name="Criterios" sheetId="9" state="hidden" r:id="rId4"/>
  </sheets>
  <externalReferences>
    <externalReference r:id="rId5"/>
  </externalReferences>
  <definedNames>
    <definedName name="_xlnm._FilterDatabase" localSheetId="1" hidden="1">'2. Evaluación de controles'!#REF!</definedName>
    <definedName name="_xlnm.Print_Area" localSheetId="0">'1. Mapa y plan de tratamiento'!$A$1:$AW$19</definedName>
    <definedName name="_xlnm.Print_Area" localSheetId="1">'2. Evaluación de controles'!$A$48:$W$77</definedName>
    <definedName name="_xlnm.Print_Area" localSheetId="2">Anexos!$A$1:$G$45</definedName>
    <definedName name="_xlnm.Print_Titles" localSheetId="1">'2. Evaluación de 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5" l="1"/>
  <c r="L17" i="5"/>
  <c r="L16" i="5"/>
  <c r="L14" i="5"/>
  <c r="L12" i="5"/>
  <c r="R18" i="5"/>
  <c r="R17" i="5"/>
  <c r="R16" i="5"/>
  <c r="R14" i="5"/>
  <c r="R12" i="5"/>
  <c r="AA12" i="5"/>
  <c r="AA11" i="5"/>
  <c r="K75" i="8" l="1"/>
  <c r="I75" i="8"/>
  <c r="K74" i="8"/>
  <c r="I74" i="8"/>
  <c r="K73" i="8"/>
  <c r="I73" i="8"/>
  <c r="K72" i="8"/>
  <c r="I72" i="8"/>
  <c r="K71" i="8"/>
  <c r="I71" i="8"/>
  <c r="K70" i="8"/>
  <c r="I70" i="8"/>
  <c r="K69" i="8"/>
  <c r="I69" i="8"/>
  <c r="K68" i="8"/>
  <c r="I68" i="8"/>
  <c r="E68" i="8"/>
  <c r="K67" i="8"/>
  <c r="I67" i="8"/>
  <c r="K66" i="8"/>
  <c r="I66" i="8"/>
  <c r="K65" i="8"/>
  <c r="I65" i="8"/>
  <c r="K64" i="8"/>
  <c r="I64" i="8"/>
  <c r="K63" i="8"/>
  <c r="I63" i="8"/>
  <c r="K62" i="8"/>
  <c r="I62" i="8"/>
  <c r="E62" i="8"/>
  <c r="K61" i="8"/>
  <c r="I61" i="8"/>
  <c r="K60" i="8"/>
  <c r="I60" i="8"/>
  <c r="K59" i="8"/>
  <c r="I59" i="8"/>
  <c r="K58" i="8"/>
  <c r="I58" i="8"/>
  <c r="K57" i="8"/>
  <c r="I57" i="8"/>
  <c r="K56" i="8"/>
  <c r="I56" i="8"/>
  <c r="E56" i="8"/>
  <c r="K106" i="8" l="1"/>
  <c r="I106" i="8"/>
  <c r="K105" i="8"/>
  <c r="I105" i="8"/>
  <c r="K104" i="8"/>
  <c r="I104" i="8"/>
  <c r="K103" i="8"/>
  <c r="I103" i="8"/>
  <c r="K102" i="8"/>
  <c r="I102" i="8"/>
  <c r="Q102" i="8" s="1"/>
  <c r="K101" i="8"/>
  <c r="I101" i="8"/>
  <c r="K100" i="8"/>
  <c r="I100" i="8"/>
  <c r="K99" i="8"/>
  <c r="I99" i="8"/>
  <c r="E99" i="8"/>
  <c r="K98" i="8"/>
  <c r="I98" i="8"/>
  <c r="K97" i="8"/>
  <c r="I97" i="8"/>
  <c r="K96" i="8"/>
  <c r="I96" i="8"/>
  <c r="K95" i="8"/>
  <c r="I95" i="8"/>
  <c r="K94" i="8"/>
  <c r="I94" i="8"/>
  <c r="K93" i="8"/>
  <c r="I93" i="8"/>
  <c r="E93" i="8"/>
  <c r="K92" i="8"/>
  <c r="I92" i="8"/>
  <c r="K91" i="8"/>
  <c r="I91" i="8"/>
  <c r="Q91" i="8" s="1"/>
  <c r="R91" i="8" s="1"/>
  <c r="K90" i="8"/>
  <c r="I90" i="8"/>
  <c r="Q90" i="8" s="1"/>
  <c r="K89" i="8"/>
  <c r="I89" i="8"/>
  <c r="K88" i="8"/>
  <c r="I88" i="8"/>
  <c r="K87" i="8"/>
  <c r="I87" i="8"/>
  <c r="E87" i="8"/>
  <c r="Q92" i="8" l="1"/>
  <c r="R92" i="8" s="1"/>
  <c r="Q106" i="8"/>
  <c r="R106" i="8" s="1"/>
  <c r="Q99" i="8"/>
  <c r="Q87" i="8"/>
  <c r="R87" i="8" s="1"/>
  <c r="Q88" i="8"/>
  <c r="Q94" i="8"/>
  <c r="Q95" i="8"/>
  <c r="Q103" i="8"/>
  <c r="Q98" i="8"/>
  <c r="R98" i="8" s="1"/>
  <c r="Q89" i="8"/>
  <c r="Q100" i="8"/>
  <c r="Q104" i="8"/>
  <c r="R104" i="8" s="1"/>
  <c r="Q93" i="8"/>
  <c r="R93" i="8" s="1"/>
  <c r="Q101" i="8"/>
  <c r="Q105" i="8"/>
  <c r="Q96" i="8"/>
  <c r="Q97" i="8"/>
  <c r="R97" i="8" s="1"/>
  <c r="S91" i="8"/>
  <c r="R99" i="8"/>
  <c r="R88" i="8" l="1"/>
  <c r="S87" i="8" s="1"/>
  <c r="R94" i="8"/>
  <c r="S93" i="8" s="1"/>
  <c r="R100" i="8"/>
  <c r="S99" i="8" s="1"/>
  <c r="S97" i="8"/>
  <c r="R105" i="8"/>
  <c r="S105" i="8" s="1"/>
  <c r="R95" i="8"/>
  <c r="R96" i="8" s="1"/>
  <c r="S95" i="8" s="1"/>
  <c r="R101" i="8"/>
  <c r="R102" i="8" s="1"/>
  <c r="S101" i="8" s="1"/>
  <c r="R89" i="8"/>
  <c r="R90" i="8" s="1"/>
  <c r="S89" i="8" s="1"/>
  <c r="T87" i="8" s="1"/>
  <c r="U87" i="8" s="1"/>
  <c r="T93" i="8" l="1"/>
  <c r="U93" i="8" s="1"/>
  <c r="R103" i="8"/>
  <c r="S103" i="8" s="1"/>
  <c r="T99" i="8" s="1"/>
  <c r="U99" i="8" s="1"/>
  <c r="Q61" i="8" l="1"/>
  <c r="R61" i="8" s="1"/>
  <c r="Q68" i="8"/>
  <c r="R68" i="8" s="1"/>
  <c r="Q63" i="8"/>
  <c r="Q56" i="8"/>
  <c r="R56" i="8" s="1"/>
  <c r="Q60" i="8"/>
  <c r="R60" i="8" s="1"/>
  <c r="Q69" i="8"/>
  <c r="Q71" i="8"/>
  <c r="Q64" i="8"/>
  <c r="Q70" i="8"/>
  <c r="Q67" i="8"/>
  <c r="R67" i="8" s="1"/>
  <c r="Q75" i="8"/>
  <c r="R75" i="8" s="1"/>
  <c r="Q72" i="8"/>
  <c r="Q57" i="8"/>
  <c r="Q59" i="8"/>
  <c r="Q66" i="8"/>
  <c r="R66" i="8" s="1"/>
  <c r="Q74" i="8"/>
  <c r="Q58" i="8"/>
  <c r="Q62" i="8"/>
  <c r="R62" i="8" s="1"/>
  <c r="Q65" i="8"/>
  <c r="Q73" i="8"/>
  <c r="R73" i="8" s="1"/>
  <c r="R63" i="8" l="1"/>
  <c r="S62" i="8" s="1"/>
  <c r="R57" i="8"/>
  <c r="S56" i="8" s="1"/>
  <c r="S60" i="8"/>
  <c r="S66" i="8"/>
  <c r="R69" i="8"/>
  <c r="S68" i="8" s="1"/>
  <c r="R64" i="8"/>
  <c r="R65" i="8" s="1"/>
  <c r="S64" i="8" s="1"/>
  <c r="R74" i="8"/>
  <c r="S74" i="8" s="1"/>
  <c r="R58" i="8" l="1"/>
  <c r="R59" i="8" s="1"/>
  <c r="S58" i="8" s="1"/>
  <c r="T56" i="8" s="1"/>
  <c r="U56" i="8" s="1"/>
  <c r="T62" i="8"/>
  <c r="U62" i="8" s="1"/>
  <c r="R70" i="8"/>
  <c r="R71" i="8" s="1"/>
  <c r="K33" i="8"/>
  <c r="K32" i="8"/>
  <c r="I33" i="8"/>
  <c r="I32" i="8"/>
  <c r="K15" i="8"/>
  <c r="E14" i="8"/>
  <c r="I14" i="8"/>
  <c r="K14" i="8"/>
  <c r="I15" i="8"/>
  <c r="I16" i="8"/>
  <c r="K16" i="8"/>
  <c r="I17" i="8"/>
  <c r="K17" i="8"/>
  <c r="I18" i="8"/>
  <c r="K18" i="8"/>
  <c r="I19" i="8"/>
  <c r="K19" i="8"/>
  <c r="E20" i="8"/>
  <c r="I20" i="8"/>
  <c r="K20" i="8"/>
  <c r="I21" i="8"/>
  <c r="K21" i="8"/>
  <c r="I22" i="8"/>
  <c r="K22" i="8"/>
  <c r="I23" i="8"/>
  <c r="K23" i="8"/>
  <c r="I24" i="8"/>
  <c r="K24" i="8"/>
  <c r="I25" i="8"/>
  <c r="K25" i="8"/>
  <c r="E26" i="8"/>
  <c r="I26" i="8"/>
  <c r="K26" i="8"/>
  <c r="I27" i="8"/>
  <c r="K27" i="8"/>
  <c r="I28" i="8"/>
  <c r="K28" i="8"/>
  <c r="I29" i="8"/>
  <c r="K29" i="8"/>
  <c r="I30" i="8"/>
  <c r="K30" i="8"/>
  <c r="I31" i="8"/>
  <c r="K31" i="8"/>
  <c r="E34" i="8"/>
  <c r="I34" i="8"/>
  <c r="K34" i="8"/>
  <c r="I35" i="8"/>
  <c r="K35" i="8"/>
  <c r="I36" i="8"/>
  <c r="K36" i="8"/>
  <c r="I37" i="8"/>
  <c r="K37" i="8"/>
  <c r="I38" i="8"/>
  <c r="K38" i="8"/>
  <c r="I39" i="8"/>
  <c r="K39" i="8"/>
  <c r="E40" i="8"/>
  <c r="I40" i="8"/>
  <c r="K40" i="8"/>
  <c r="I41" i="8"/>
  <c r="K41" i="8"/>
  <c r="I42" i="8"/>
  <c r="K42" i="8"/>
  <c r="I43" i="8"/>
  <c r="K43" i="8"/>
  <c r="I44" i="8"/>
  <c r="K44" i="8"/>
  <c r="I45" i="8"/>
  <c r="K45" i="8"/>
  <c r="Q32" i="8" l="1"/>
  <c r="S70" i="8"/>
  <c r="R72" i="8"/>
  <c r="S72" i="8" s="1"/>
  <c r="T68" i="8" s="1"/>
  <c r="U68" i="8" s="1"/>
  <c r="Q22" i="8"/>
  <c r="Q37" i="8"/>
  <c r="Q34" i="8"/>
  <c r="R34" i="8" s="1"/>
  <c r="Q21" i="8"/>
  <c r="Q33" i="8"/>
  <c r="R33" i="8" s="1"/>
  <c r="Q45" i="8"/>
  <c r="R45" i="8" s="1"/>
  <c r="S44" i="8" s="1"/>
  <c r="T40" i="8" s="1"/>
  <c r="U40" i="8" s="1"/>
  <c r="Q40" i="8"/>
  <c r="R40" i="8" s="1"/>
  <c r="Q35" i="8"/>
  <c r="Q31" i="8"/>
  <c r="R31" i="8" s="1"/>
  <c r="Q24" i="8"/>
  <c r="R24" i="8" s="1"/>
  <c r="Q28" i="8"/>
  <c r="Q41" i="8"/>
  <c r="Q30" i="8"/>
  <c r="Q27" i="8"/>
  <c r="Q42" i="8"/>
  <c r="R42" i="8" s="1"/>
  <c r="Q29" i="8"/>
  <c r="Q44" i="8"/>
  <c r="R44" i="8" s="1"/>
  <c r="Q25" i="8"/>
  <c r="R25" i="8" s="1"/>
  <c r="S24" i="8" s="1"/>
  <c r="Q39" i="8"/>
  <c r="R39" i="8" s="1"/>
  <c r="S38" i="8" s="1"/>
  <c r="Q17" i="8"/>
  <c r="Q43" i="8"/>
  <c r="Q36" i="8"/>
  <c r="R36" i="8" s="1"/>
  <c r="Q38" i="8"/>
  <c r="R38" i="8" s="1"/>
  <c r="Q26" i="8"/>
  <c r="R26" i="8" s="1"/>
  <c r="Q23" i="8"/>
  <c r="Q20" i="8"/>
  <c r="R20" i="8" s="1"/>
  <c r="Q19" i="8"/>
  <c r="R19" i="8" s="1"/>
  <c r="Q16" i="8"/>
  <c r="Q18" i="8"/>
  <c r="R18" i="8" s="1"/>
  <c r="Q14" i="8"/>
  <c r="R14" i="8" s="1"/>
  <c r="Q15" i="8"/>
  <c r="L11" i="5"/>
  <c r="R13" i="5"/>
  <c r="R15" i="5"/>
  <c r="R11" i="5"/>
  <c r="L13" i="5"/>
  <c r="L15" i="5"/>
  <c r="R37" i="8" l="1"/>
  <c r="S36" i="8" s="1"/>
  <c r="R35" i="8"/>
  <c r="S34" i="8" s="1"/>
  <c r="R21" i="8"/>
  <c r="S20" i="8" s="1"/>
  <c r="R32" i="8"/>
  <c r="S32" i="8" s="1"/>
  <c r="R43" i="8"/>
  <c r="S42" i="8" s="1"/>
  <c r="R27" i="8"/>
  <c r="R15" i="8"/>
  <c r="R41" i="8"/>
  <c r="S40" i="8" s="1"/>
  <c r="T34" i="8"/>
  <c r="U34" i="8" s="1"/>
  <c r="S18" i="8"/>
  <c r="R22" i="8" l="1"/>
  <c r="R23" i="8" s="1"/>
  <c r="S22" i="8" s="1"/>
  <c r="T20" i="8" s="1"/>
  <c r="U20" i="8" s="1"/>
  <c r="S26" i="8"/>
  <c r="R28" i="8"/>
  <c r="R29" i="8" s="1"/>
  <c r="S14" i="8"/>
  <c r="R16" i="8"/>
  <c r="R17" i="8" s="1"/>
  <c r="S16" i="8" s="1"/>
  <c r="T14" i="8" s="1"/>
  <c r="U14" i="8" s="1"/>
  <c r="S28" i="8" l="1"/>
  <c r="R30" i="8"/>
  <c r="S30" i="8" s="1"/>
  <c r="T26" i="8" s="1"/>
  <c r="U2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tc={F150DD2F-1879-4A92-80E1-FCCFA2DF2748}</author>
  </authors>
  <commentList>
    <comment ref="B49"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toda la información diligenciada de acá para abajo, ya estamos en vigencia 2026 y estas evaluaciones no se han realizado.</t>
      </text>
    </comment>
  </commentList>
</comments>
</file>

<file path=xl/sharedStrings.xml><?xml version="1.0" encoding="utf-8"?>
<sst xmlns="http://schemas.openxmlformats.org/spreadsheetml/2006/main" count="836" uniqueCount="280">
  <si>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</si>
  <si>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</si>
  <si>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</si>
  <si>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</si>
  <si>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</si>
  <si>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</si>
  <si>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</si>
  <si>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</si>
  <si>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</si>
  <si>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</si>
  <si>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</si>
  <si>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</si>
  <si>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</si>
  <si>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</si>
  <si>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</si>
  <si>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</si>
  <si>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</si>
  <si>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</si>
  <si>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</si>
  <si>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</si>
  <si>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</si>
  <si>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</si>
  <si>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</si>
  <si>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</si>
  <si>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</si>
  <si>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</si>
  <si>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</si>
  <si>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</si>
  <si>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</si>
  <si>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</si>
  <si>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</si>
  <si>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</si>
  <si>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</si>
  <si>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</si>
  <si>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</si>
  <si>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</si>
  <si>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</si>
  <si>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</si>
  <si>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</si>
  <si>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</si>
  <si>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</si>
  <si>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</si>
  <si>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</si>
  <si>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</si>
  <si>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</si>
  <si>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</si>
  <si>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</si>
  <si>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</si>
  <si>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</si>
  <si>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Contractual</t>
  </si>
  <si>
    <t>Dirigir y ejecutar los procesos de contratación previstos en el plan anual de adquisiciones (PAA), radicados en sus diferentes etapas precontractual, contractual y poscontractual, mediante la aplicación de la normatividad legal vigente para la adquisición de bienes, servicios y obra requeridos por la Secretaria Distrital de Integración Social.</t>
  </si>
  <si>
    <t>Adelantar el proceso contractual radicado</t>
  </si>
  <si>
    <t>R-GEC-001</t>
  </si>
  <si>
    <t>Demoras por parte de las dependencias para iniciar el trámite a la liquidación de contratos o convenios en los tiempos estipulados o establecidos en cada uno de ellos.</t>
  </si>
  <si>
    <t>Posibilidad de incumplimiento de los términos legales o pactados para la liquidación de los contratos o convenios de la entidad, debido a los retrasos en el trámite por parte de las dependencias</t>
  </si>
  <si>
    <t>Económica</t>
  </si>
  <si>
    <t>Ejecución y administración de procesos</t>
  </si>
  <si>
    <t>40% - Baja</t>
  </si>
  <si>
    <t>60% - Moderado</t>
  </si>
  <si>
    <t>1. El (la) Subdirector(a) de Contratación o el (los) profesional(es) designado(s) por el (la) Subdirector(a) de Contratación, mensualmente remite una alerta (con corte de información mes vencido) a los supervisores de contratos a través de correo electrónico, con el fin de recordar la obligación de tramitar la liquidación dentro de los términos establecidos, atendiendo lo establecido en el Procedimiento Liquidaciones y cierre financiero de contrato, convenio y/o órdenes de compra (PCD-GEC-016).
En caso que se identifique alguna demora por parte de los supervisores en la solicitud de liquidación, se envían memorandos a los ordenadores de gasto solicitando la misma. 
Como evidencia de esta actividad quedan los correos remitidos y el archivo Excel donde se registran las alertas tempranas.</t>
  </si>
  <si>
    <t>Preventiva</t>
  </si>
  <si>
    <t>Manual</t>
  </si>
  <si>
    <t>20% - Muy baja</t>
  </si>
  <si>
    <t>Reducir</t>
  </si>
  <si>
    <t>El (la) Subdirector(a) de Contratación o el (los) profesional(es) designado(s)por el (la) Subdirector (a) de Contratación.</t>
  </si>
  <si>
    <t>(Número de alertas de liquidaciones remitidas en el periodo / 11 alertas de liquidaciones programadas en la vigencia) * 100</t>
  </si>
  <si>
    <t>NO</t>
  </si>
  <si>
    <t xml:space="preserve">Posibilidad de pérdida de competencia de las solicitudes de liquidación radicadas y en trámite por la Subdirección de la Contratación. </t>
  </si>
  <si>
    <t xml:space="preserve">2. El (la) Subdirector(a) de Contratación o el (los) profesional (es) designado(s) por el (la) Subdirector(a) de Contratación, documenta mensualmente los trámites radicados por las dependencias en la base interna, priorizando los trámites próximos a perder competencia, con el fin de realizar un control a los trámites, según lo establecido en el Procedimiento Liquidaciones y cierre financiero de contrato, convenio y/o órdenes de compra (PCD-GEC-016).
Cuando se recibe una solicitud donde ya se haya perdido la competencia para liquidar, se proyecta la resolución respectiva y se informa a la Oficina de Control Interno. 
Como evidencia de esta actividad queda la base interna de solicitudes de trámites liquidatorios y la resolución informando a la Oficina de Control Interno en caso que aplique. </t>
  </si>
  <si>
    <t>(Número de bases de datos internas documentadas / 12 bases de datos interna programados) * 100
Nota: 12 bases de datos.</t>
  </si>
  <si>
    <t>R-GEC-002</t>
  </si>
  <si>
    <t>Deficiencia en el cargue de la información en SECOP II derivada de la ejecución del proceso contractual, durante el ejercicio de la supervisión y/o interventoría.</t>
  </si>
  <si>
    <t>Posibilidad de incumplimiento de un objeto contractual (no aplica para los OPS), por la indebida supervisión de los contratos o convenios durante la etapa de ejecución, ocasionado afectación en el cumplimiento de metas institucionales.</t>
  </si>
  <si>
    <t>Económica y reputacional</t>
  </si>
  <si>
    <t>80% - Mayor</t>
  </si>
  <si>
    <t>1. El (la) Subdirector(a) de Contratación o el (los) profesional(es) designados por el (la) Subdirector(a) de Contratación socializa semestralmente a los diferentes supervisores o apoyos a las supervisiones, las directrices y lineamientos oficiales y vigentes referente a la contratación institucional, con el fin de ejercer una buena práctica de supervisión frente a los contratos y convenios suscritos por la entidad, teniendo en cuenta lo establecido en el Manual Supervisión e interventoría (MNL-GEC-004).
Como evidencia de esta actividad queda el registro de las socializaciones realizadas (presentaciones o actas o registro de asistencias o grabación).</t>
  </si>
  <si>
    <t>(Número de socializaciones realizadas de los lineamientos oficiales / 2 socializaciones programadas de los lineamientos oficiales) * 100</t>
  </si>
  <si>
    <t>Desde la subdirección de contratación, se realizó la socialización del memorando I2026008352 dirigido a los diferentes supervisores o apoyos a las supervisiones, directrices y lineamientos oficiales y vigentes referente a la contratación institucional, con asunto "Recomendaciones Buenas prácticas para la publicación y aprobación en la plataforma SECOP de los documentos de perfeccionamiento y ejecución e informes de ejecución y supervisión de contratos y convenios, emitido el 17 de marzo de 2026.
Se anexa el memorando en mención para dar cuenta de la actividad realizada.</t>
  </si>
  <si>
    <t>Insuficiente seguimiento al cargue en el aplicativo SECOP II de los soportes de ejecución contractual.</t>
  </si>
  <si>
    <t>2. El (la) Subdirector(a) de Contratación o el (los) profesional(es) designado(s) por el (la) Subdirector(a) de Contratación remiten semestralmente un memorando dirigido a los supervisores de contratos y convenios, solicitando se realice la correcta verificación del cargue de los documentos que soportan la ejecución y pagos en el aplicativo SECOP II,  atendiendo lo establecido en el Manual Supervisión e interventoría (MNL-GEC-004), con el objetivo de afianzar los conocimientos sobre esta actividad y minimizar errores.
Como evidencia de esta actividad quedan los memorandos dirigidos a los supervisores que dan cuenta de la gestión realizada.</t>
  </si>
  <si>
    <t>(Número de memorandos emitidos / 2 memorandos programados) * 100</t>
  </si>
  <si>
    <t>R-GEC-004</t>
  </si>
  <si>
    <t>Insuficiente apropiación de las directrices del proceso de gestión contractual por parte de los equipos que apoyan la gestión contractual en cada dependencia, además del desconocimiento de los cambios en la regulación contractual.</t>
  </si>
  <si>
    <t>Posibilidad de no adquirir los bienes y afectación de los servicios requeridos por la entidad por externalidades, errores y falta de controles en los trámites contractuales necesarios para la prestación de los servicios sociales.</t>
  </si>
  <si>
    <t>Interrupción / Eventos externos / Daños a activos fijos.</t>
  </si>
  <si>
    <t>60% - Media</t>
  </si>
  <si>
    <t>1. El (los) profesional(es) designado(s) por el (la) Subdirector(a) de Contratación, cada vez que se actualiza algún procedimiento, lo socializa con los enlaces de contratación mediante comunicación oficial o jornadas de socialización con el propósito de divulgar los cambios realizados y de que sean apropiados dichos conocimientos en el ejercicio de sus labores, esto según lo estipulado en el procedimiento Control de documentos (PCD-SG-001). 
Si no se realiza la socialización oportuna una vez se actualicé un procedimiento, se realizará una socialización masiva cada 3 meses dando a conocer los cambios en la documentación actualizada. 
Como evidencia de esta actividad queda registro de las piezas y comunicaciones enviadas mediante correo masivo o jornadas de socialización.</t>
  </si>
  <si>
    <t>El (los) profesional (es) designado por el (la) Subdirector (a) de Contratación.</t>
  </si>
  <si>
    <t>(Número de procedimientos del proceso Gestión contractual socializados / Número de procedimientos del proceso Gestión contractual actualizados en el periodo) * 100</t>
  </si>
  <si>
    <t>Contratación insuficiente de bienes y servicios por fallas en la planeación y por la falta de articulación entre las dependencias donde se estructuran y se ejecutan los procesos de contratación.</t>
  </si>
  <si>
    <t>2. El (los) profesional(es) designado(s) por la Subdirección de Diseño, Evaluación y Sistematización mensualmente realizan verificación del reporte oportuno al seguimiento del plan de acción de los proyectos de inversión, teniendo como referencia el comunicado interno (cronograma de entrega) de acuerdo con el procedimiento Seguimiento a proyectos de inversión (PCD-PE-005). Así mismo realiza acompañamiento y retroalimentación a través de reuniones con los gerentes de proyecto y/o equipo de proyecto, con el fin de informar fechas de entrega, las desviaciones y alertas en la ejecución del proyecto.
Como evidencia se cuenta con las cartas de alerta a los proyectos de inversión.</t>
  </si>
  <si>
    <t>Profesionales del equipo de Diseño y Monitoreo de la Subdirección de Diseño, Evaluación y Sistematización</t>
  </si>
  <si>
    <t>(N° de seguimientos realizados  a los proyectos de inversión / N° de seguimientos programados)*100
Nota, programación:
I Trimestre: 10% (reporte con corte a febrero)
II Trim: 30% (reporte con corte a marzo, abril y mayo)
III trim: 30% (reporte con corte a junio, julio y agosto)
IV trim: 30% (reporte con corte a septiembre, octubre y noviembre)</t>
  </si>
  <si>
    <t>Insuficiencia  de controles para la planeación y seguimiento contractual.</t>
  </si>
  <si>
    <t>3.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a tiempo las acciones necesarias, de acuerdo con lo estipulado el Manual Contratación (MNL-GEC-001).
Como evidencia de esta actividad queda el reporte del tablero de control SEVEN o el reporte cuantitativo de los correos electrónicos de alerta generados.</t>
  </si>
  <si>
    <t>(No. de reportes mensuales del estado de la contratación enviados / No. de proyectos de inversión con contratos dentro del rango de cuatro meses próximos a vencer) * 100
Nota: Primer trimestre 25% (ene, feb y mar); segundo trimestre: 25% (abr, may y jun); tercer trimestre:25% (jul, ago y sep) y cuarto trimestre: 25% (oct y nov).</t>
  </si>
  <si>
    <t>En el primer trimestre de la vigencia 2026, la Subdirección de Contratación realizó el envío por correo electrónico del tablero de control que se genera automáticamente por medio de la plataforma SEVEN a los supervisores. Se anexa muestra de las alertas enviadas de los meses enero, febrero y marzo.</t>
  </si>
  <si>
    <t>Insuficiente apropiación de las directrices del proceso de Gestión contractual por parte de los equipos que apoyan la gestión contractual en cada dependencia, además del desconocimiento de los cambios en la regulación contractual.</t>
  </si>
  <si>
    <t>4. El (los) profesional(es) designado(s) por el (la) Subdirector(a) de Contratación semestralmente realiza socializaciones o talleres de los lineamientos contractuales de bienes y servicios a las dependencias que estructuran y ejecutan los contratos, con el fin de socializar lineamientos claros y unificados, teniendo en cuenta lo establecido en el Manual Contratación (MNL-GEC-001).
Sino se realizan las socializaciones o talleres se enviarán comunicados oficiales con los lineamientos a socializar. 
Cómo evidencia quedan las presentaciones y listados de asistencia, y correos electrónicos enviados (cuando aplique).</t>
  </si>
  <si>
    <t>(Numero de socializaciones realizadas / 2 socializaciones programadas) * 100</t>
  </si>
  <si>
    <t>Esta actividad correspondiente a la primera socialización está programada para realizarse en el mes de mayo.</t>
  </si>
  <si>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</si>
  <si>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</si>
  <si>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</si>
  <si>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</si>
  <si>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Nombres y apellidos del gestor de proceso:</t>
  </si>
  <si>
    <t>Yeina Rocío Aviles Barreiro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</si>
  <si>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</si>
  <si>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</si>
  <si>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</si>
  <si>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</si>
  <si>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</si>
  <si>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</si>
  <si>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</si>
  <si>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</si>
  <si>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</si>
  <si>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</si>
  <si>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</si>
  <si>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</si>
  <si>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</si>
  <si>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</si>
  <si>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</si>
  <si>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</si>
  <si>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</si>
  <si>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</si>
  <si>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</si>
  <si>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</si>
  <si>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</si>
  <si>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</si>
  <si>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</si>
  <si>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Posibilidad de incumplimiento de los términos legales o pactados para la liquidación de los contratos o convenios de la entidad, debido a los retrasos en las dependencias</t>
  </si>
  <si>
    <t>Baja</t>
  </si>
  <si>
    <t>1. Demoras por parte de las dependencias para iniciar el trámite a la liquidación de contratos o convenios en los tiempos estipulados o establecidos en cada uno de ellos.</t>
  </si>
  <si>
    <t>1.  El (la) Subdirector(a) de Contratación o el (los) profesional(es) designado(s) por el (la) Subdirector(a) de Contratación, mensualmente remite una alerta (con corte de información mes vencido) a los supervisores de contratos a través de correo electrónico, con el fin de recordar la obligación de tramitar la liquidación dentro de los términos establecidos, atendiendo lo establecido en el Procedimiento Liquidaciones y cierre financiero de contrato, convenio y/o órdenes de compra (PCD-GEC-016).
En caso que se identifique alguna demora por parte de los supervisores en la solicitud de liquidación, se envían memorandos a los ordenadores de gasto solicitando la misma. 
Como evidencia de esta actividad quedan los correos remitidos y el archivo Excel donde se registran las alertas tempranas.</t>
  </si>
  <si>
    <t>Preventivo</t>
  </si>
  <si>
    <t>Documentado</t>
  </si>
  <si>
    <t>Identificado</t>
  </si>
  <si>
    <t>Si</t>
  </si>
  <si>
    <t>Continua</t>
  </si>
  <si>
    <t>Con registro</t>
  </si>
  <si>
    <t xml:space="preserve">2. </t>
  </si>
  <si>
    <t>No aplica</t>
  </si>
  <si>
    <t xml:space="preserve">2. Posibilidad de perdida de competencia de las solicitudes de liquidación radicados y en trámite por la Subdirección de la Contratación. </t>
  </si>
  <si>
    <t xml:space="preserve">1.  El (la) Subdirector(a) de Contratación o el (los) profesional (es) designado(s) por el (la) Subdirector(a) de Contratación, documenta mensualmente los trámites radicados por las dependencias en la base interna, priorizando los trámites próximos a perder competencia, con el fin de realizar un control a los trámites, según lo establecido en el Procedimiento Liquidaciones y cierre financiero de contrato, convenio y/o órdenes de compra (PCD-GEC-016).
Cuando se recibe una solicitud donde ya se haya perdido la competencia para liquidar, se proyecta la resolución respectiva y se informa a la Oficina de Control Interno. 
Como evidencia de esta actividad queda la base interna de solicitudes de trámites liquidatorios y la resolución informando a la Oficina de Control Interno en caso que aplique. </t>
  </si>
  <si>
    <t>3.</t>
  </si>
  <si>
    <t xml:space="preserve">1. </t>
  </si>
  <si>
    <t>Muy baja</t>
  </si>
  <si>
    <t>1. Deficiencia en el cargue de la información en SECOP II derivada de la ejecución del proceso contractual, durante el ejercicio de la supervisión y/o interventoría.</t>
  </si>
  <si>
    <t>2. Insuficiente seguimiento al cargue en el aplicativo SECOP II de los soportes de ejecución contractual.</t>
  </si>
  <si>
    <t>2. El (la) Subdirector(a) de Contratación o el (los) profesional(es) designado(s) por el (la) Subdirector(a) de Contratación remiten semestralmente un memorando dirigido a los supervisores de contratos y convenios, solicitando se realice la correcta verificación del cargue de los documentos que soportan la ejecución y pagos en el aplicativo SECOP II,  atendiendo lo establecido en el Manual Supervisión e interventoría (MNL-GEC-004), con el objetivo de afianzar los conocimientos sobre esta actividad y minimizar errores.
Como evidencia de esta actividad quedan los memorandos dirigidos a los supervisores que dan cuenya de la gestión realizada.</t>
  </si>
  <si>
    <t>Posibilidad de no adquirir los bienes y afectación de los servicios requeridos por la entidad por externalidades, errores y la falta de controles en los trámites contractuales necesarios para la prestación de los servicios sociales.</t>
  </si>
  <si>
    <t>Media</t>
  </si>
  <si>
    <t>1. Insuficiente apropiación de las directrices del proceso de gestión contractual por parte de los equipos que apoyan la gestión contractual en cada dependencia, además del desconocimiento de los cambios en la regulación contractual.</t>
  </si>
  <si>
    <t>2. Contratación insuficiente de bienes y servicios por fallas en la planeación y por la falta de articulación entre las dependencias donde se estructuran y se ejecutan los procesos de contratación.</t>
  </si>
  <si>
    <t>1. El (los) profesional(es) designado(s) por la Subdirección de Diseño, Evaluación y Sistematización mensualmente realizan verificación del reporte oportuno al seguimiento del plan de acción de los proyectos de inversión, teniendo como referencia el comunicado interno (cronograma de entrega) de acuerdo con el procedimiento Seguimiento a proyectos de inversión (PCD-PE-005). Así mismo realiza acompañamiento y retroalimentación a través de reuniones con los gerentes de proyecto y/o equipo de proyecto, con el fin de informar fechas de entrega, las desviaciones y alertas en la ejecución del proyecto.
Como evidencia se cuenta con las cartas de alerta a los proyectos de inversión.</t>
  </si>
  <si>
    <t>3. Carencia de controles para la planeación y seguimiento contractual.</t>
  </si>
  <si>
    <t>1.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a tiempo las acciones necesarias. 
Como evidencia de esta actividad queda el reporte del tablero de control SEVEN o el reporte cuantitativo de los correos electrónicos de alerta generados.</t>
  </si>
  <si>
    <t>4. Inadecuadas políticas de operación.</t>
  </si>
  <si>
    <t>1. El (los) profesional(es) designado(s) por el (la) Subdirector(a) de Contratación semestralmente realiza socializaciones o talleres de los lineamientos contractuales de bienes y servicios a las dependencias que estructuran y ejecutan los contratos, con el fin de socializar lineamientos claros y unificados, teniendo en cuenta lo establecido en el Manual Contratación (MNL-GEC-001).
Sino se realizan las socializaciones o talleres se enviarán comunicados oficiales con los lineamientos a socializar. 
Cómo evidencia quedan las presentaciones y listados de asistencia, y correos electronicos enviados (cuando aplique).</t>
  </si>
  <si>
    <t>1.</t>
  </si>
  <si>
    <t>2.</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</si>
  <si>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</si>
  <si>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</si>
  <si>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OBSERVACIONES AL DISEÑO DEL CONTROL</t>
  </si>
  <si>
    <t xml:space="preserve">3. </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</si>
  <si>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</si>
  <si>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</si>
  <si>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 xml:space="preserve">4. </t>
  </si>
  <si>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</si>
  <si>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</si>
  <si>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</si>
  <si>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</si>
  <si>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</si>
  <si>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</si>
  <si>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</si>
  <si>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</si>
  <si>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</si>
  <si>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</si>
  <si>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</si>
  <si>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</si>
  <si>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</si>
  <si>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</si>
  <si>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</si>
  <si>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</si>
  <si>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</si>
  <si>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</si>
  <si>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</si>
  <si>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</si>
  <si>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</si>
  <si>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</si>
  <si>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</si>
  <si>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</si>
  <si>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</si>
  <si>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</si>
  <si>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</si>
  <si>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</si>
  <si>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</si>
  <si>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</si>
  <si>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</si>
  <si>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</si>
  <si>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</si>
  <si>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La actividad que conlleva el riesgo se ejecuta como máximos 2 veces por año</t>
  </si>
  <si>
    <t>El evento puede ocurrir solo en circunstancias excepcionales o no se ha presentado en los últimos 5 años.</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</si>
  <si>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</si>
  <si>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</si>
  <si>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</si>
  <si>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</si>
  <si>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</si>
  <si>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</si>
  <si>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</si>
  <si>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</si>
  <si>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</si>
  <si>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</si>
  <si>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</si>
  <si>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</si>
  <si>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</si>
  <si>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</si>
  <si>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</si>
  <si>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</si>
  <si>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</si>
  <si>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</si>
  <si>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</si>
  <si>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</si>
  <si>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</si>
  <si>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</si>
  <si>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</si>
  <si>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</si>
  <si>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</si>
  <si>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</si>
  <si>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</si>
  <si>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</si>
  <si>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</si>
  <si>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</si>
  <si>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</si>
  <si>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</si>
  <si>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100% - Catastrófico</t>
  </si>
  <si>
    <t>100% - Muy alta</t>
  </si>
  <si>
    <t>Alto</t>
  </si>
  <si>
    <t>Extremo</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</si>
  <si>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</si>
  <si>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</si>
  <si>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</si>
  <si>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</si>
  <si>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</si>
  <si>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</si>
  <si>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</si>
  <si>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</si>
  <si>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</si>
  <si>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</si>
  <si>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</si>
  <si>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</si>
  <si>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Atributos de eficiencia</t>
  </si>
  <si>
    <t>Tipo</t>
  </si>
  <si>
    <t>Detectivo</t>
  </si>
  <si>
    <t>Correctivo</t>
  </si>
  <si>
    <t>Implementación</t>
  </si>
  <si>
    <t>Automático</t>
  </si>
  <si>
    <t>Atributos informativos</t>
  </si>
  <si>
    <t>Sin documentar</t>
  </si>
  <si>
    <t>No identificado</t>
  </si>
  <si>
    <t>Propósito</t>
  </si>
  <si>
    <t>Aleatoria</t>
  </si>
  <si>
    <t>No</t>
  </si>
  <si>
    <t>Sin registro</t>
  </si>
  <si>
    <t>Probabilidad Inherente</t>
  </si>
  <si>
    <t>Desde la Subdirección de Diseño, Evaluación y Sistematización, a través del equipo de Diseño y Monitoreo, se realizó el seguimiento periódico a los 13 proyectos de inversión del Plan Distrital de Desarrollo Bogotá Camina Segura, durante el periodo comprendido entre enero y febrero de 2026.
Como resultado, la Subdirectora remitió cartas de alerta y recomendaciones a los gerentes de los proyectos, con el fin de informar las desviaciones identificadas entre lo planeado y lo ejecutado, y promover la adopción de medidas oportunas para subsanar retrasos, corregir desviaciones y fortalecer buenas prácticas en la ejecución.
Como evidencia, se cuenta con las cartas de alerta dirigidas a los 13 proyectos de inversión.</t>
  </si>
  <si>
    <t>El (los) profesional (es) designado por el (la) Subdirector (a) de Contratación</t>
  </si>
  <si>
    <t>Bibiana Cubillos Rivera</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</si>
  <si>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t>
  </si>
  <si>
    <t>Circular No. 014 del 27 de marzo de 2026</t>
  </si>
  <si>
    <t>Durante el  primer trimestre del 2026 se realizó el envío de las Bases de Alertas, a través del correo electrónico a las diferentes áreas de la Entidad, donde se les informa cuales son las liquidaciones radicadas, el estado de cada liquidación, el histórico de los procesos informados anteriormente, para que puedan realizar las observaciones de cada proceso y recordar la obligación de tramitar la liquidación dentro de los términos establecidos.
En el caso del mes de febrero, se evidenció que no se estaban relacionando los contratos que se estaban finalizando, por lo que se debió trabajar en conjunto con las áreas para actualizar la relación, por lo que en el mes de febrero no se envió memorando de alerta, sino que se realizaron mesas de trabajo, debido a que se estaba realizando actualización de la información. 
Como evidencia se anexa la base de alertas de liquidaciones del mes de marzo 2026, junto con el memorando de alertas y la evidencia de las sesiones realizadas con las áreas para la actualización de la información, denominada Socialización pérdidas de competencias - Subdirecciones Locales.</t>
  </si>
  <si>
    <t>Durante el primer trimestre del 2026 se documentó por medio de la base de Liquidaciones la priorización de los trámites próximos a perder competencia, priorizando los trámites que tienen pérdida de competencia en los próximos meses, con el fin de realizar control preventivo.
Como evidencia se anexa la base de datos correspondiente a los meses enero, febrero y marzo, enviada con corte al último día hábil del mes.</t>
  </si>
  <si>
    <t>Desde la subdirección de contratación, se realizó la socialización del memorando I2026008352 dirigido a los diferentes supervisores o apoyos a las supervisiones, directrices y lineamientos oficiales y vigentes referente a la contratación institucional, con asunto "Recomendaciones Buenas prácticas para la publicación y aprobación en la plataforma SECOP de los documentos de perfeccionamiento y ejecución e informes de ejecución y supervisión de contratos y convenios, emitido el 17 de marzo de 2026.
Esta socialización se realizará en el mes de mayo por lo anterior, no se genera reporte cuantitativo para este periodo.</t>
  </si>
  <si>
    <t>10/04/2026: 
Ajustar reporte teniendo en cuenta la evidencia referenciada en la actividad de control.
14/04/2026:
No se generan observaciones respecto al monitoreo al riesgo de gestión.
Se recomienda adelantar las acciones pertinentes para asegurar el cumplimiento de la actividad de control y la meta propuesta.</t>
  </si>
  <si>
    <t>10/04/2026:
No se generan observaciones respecto al monitoreo al riesgo de gestión.
Se recomienda adelantar las acciones pertinentes para asegurar el cumplimiento de la actividad de control y la meta propuesta.</t>
  </si>
  <si>
    <t>Para el primer trimestre de la vigencia 2026, no se han realizado actualizaciones en los procedimientos a cargo del proceso de Gestión Contractual, por lo tanto no aplica reporte cuantitativo.</t>
  </si>
  <si>
    <t>Para el 1 trimestre la actividad de control no tiene programado avance por ende no se verifica la ejecución del control respecto al diseño.</t>
  </si>
  <si>
    <t>10/04/2026: 
Ajustar de cifras y evidencias de acuerdo con lo requerido.
14/04/2026:
No se generan observaciones respecto al monitoreo al riesgo de gestión.</t>
  </si>
  <si>
    <t>10/04/2026:
No se generan observaciones respecto al monitoreo al riesgo de gestión.l.</t>
  </si>
  <si>
    <t>10/04/2026:
No se generan observaciones respecto al monitoreo al riesgo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</si>
</sst>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b/>
      <sz val="10"/>
      <color theme="4" tint="-0.249977111117893"/>
      <name val="Arial"/>
      <family val="2"/>
    </font>
    <font>
      <sz val="11"/>
      <name val="Arial"/>
      <family val="2"/>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
      <patternFill patternType="solid">
        <fgColor theme="0"/>
        <bgColor rgb="FF000000"/>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s>
  <cellStyleXfs count="14">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2"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81">
    <xf numFmtId="0" fontId="0" fillId="0" borderId="0" xfId="0"/>
    <xf numFmtId="0" fontId="5" fillId="2" borderId="2" xfId="0"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vertical="center"/>
    </xf>
    <xf numFmtId="0" fontId="5" fillId="2" borderId="0" xfId="0" applyFont="1" applyFill="1" applyAlignment="1">
      <alignment vertical="center"/>
    </xf>
    <xf numFmtId="0" fontId="5"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5" fillId="8" borderId="2" xfId="0" applyFont="1" applyFill="1" applyBorder="1" applyAlignment="1" applyProtection="1">
      <alignment horizontal="center" vertical="center" wrapText="1"/>
      <protection locked="0"/>
    </xf>
    <xf numFmtId="0" fontId="7" fillId="2" borderId="0" xfId="0" applyFont="1" applyFill="1" applyProtection="1">
      <protection locked="0"/>
    </xf>
    <xf numFmtId="0" fontId="0" fillId="0" borderId="0" xfId="0" applyProtection="1">
      <protection locked="0"/>
    </xf>
    <xf numFmtId="0" fontId="7" fillId="2" borderId="0" xfId="0" applyFont="1" applyFill="1" applyAlignment="1" applyProtection="1">
      <alignment vertical="center"/>
      <protection locked="0"/>
    </xf>
    <xf numFmtId="0" fontId="5" fillId="2" borderId="0" xfId="0" applyFont="1" applyFill="1" applyProtection="1">
      <protection locked="0"/>
    </xf>
    <xf numFmtId="0" fontId="5" fillId="11"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top"/>
      <protection locked="0"/>
    </xf>
    <xf numFmtId="0" fontId="4" fillId="0" borderId="0" xfId="0" applyFont="1"/>
    <xf numFmtId="0" fontId="5" fillId="3" borderId="0" xfId="0" applyFont="1" applyFill="1" applyAlignment="1">
      <alignment horizontal="center" vertical="center" wrapText="1"/>
    </xf>
    <xf numFmtId="0" fontId="0" fillId="8" borderId="0" xfId="0" applyFill="1"/>
    <xf numFmtId="0" fontId="5" fillId="8" borderId="3" xfId="0" applyFont="1" applyFill="1" applyBorder="1"/>
    <xf numFmtId="0" fontId="5" fillId="0" borderId="2" xfId="0" applyFont="1" applyBorder="1" applyAlignment="1" applyProtection="1">
      <alignment horizontal="center" vertical="center" wrapText="1"/>
      <protection locked="0"/>
    </xf>
    <xf numFmtId="0" fontId="4" fillId="3" borderId="2" xfId="0" applyFont="1" applyFill="1" applyBorder="1" applyAlignment="1">
      <alignment vertical="center" wrapText="1"/>
    </xf>
    <xf numFmtId="0" fontId="0" fillId="8" borderId="0" xfId="0" applyFill="1" applyProtection="1">
      <protection locked="0"/>
    </xf>
    <xf numFmtId="0" fontId="4" fillId="3" borderId="2" xfId="0" applyFont="1" applyFill="1" applyBorder="1" applyAlignment="1">
      <alignment vertical="center"/>
    </xf>
    <xf numFmtId="9" fontId="0" fillId="3" borderId="2" xfId="0" applyNumberFormat="1" applyFill="1" applyBorder="1" applyAlignment="1">
      <alignment horizontal="center" vertical="center"/>
    </xf>
    <xf numFmtId="0" fontId="4" fillId="0" borderId="2" xfId="0" applyFont="1" applyBorder="1" applyAlignment="1">
      <alignment vertical="center"/>
    </xf>
    <xf numFmtId="0" fontId="4" fillId="7" borderId="2" xfId="0" applyFont="1" applyFill="1" applyBorder="1" applyAlignment="1">
      <alignment horizontal="center" vertical="center"/>
    </xf>
    <xf numFmtId="0" fontId="4" fillId="3" borderId="1" xfId="0" applyFont="1" applyFill="1" applyBorder="1" applyAlignment="1" applyProtection="1">
      <alignment vertical="center" wrapText="1"/>
      <protection locked="0"/>
    </xf>
    <xf numFmtId="0" fontId="9" fillId="8" borderId="0" xfId="0" applyFont="1" applyFill="1" applyAlignment="1">
      <alignment horizontal="center" vertical="center"/>
    </xf>
    <xf numFmtId="0" fontId="10" fillId="8" borderId="0" xfId="0" applyFont="1" applyFill="1" applyAlignment="1">
      <alignment horizontal="center" vertical="center"/>
    </xf>
    <xf numFmtId="0" fontId="9" fillId="8" borderId="0" xfId="0" applyFont="1" applyFill="1" applyAlignment="1">
      <alignment horizontal="center"/>
    </xf>
    <xf numFmtId="0" fontId="9" fillId="8" borderId="0" xfId="0" applyFont="1" applyFill="1"/>
    <xf numFmtId="0" fontId="5" fillId="8" borderId="0" xfId="0" applyFont="1" applyFill="1"/>
    <xf numFmtId="0" fontId="10" fillId="8" borderId="0" xfId="0" applyFont="1" applyFill="1" applyAlignment="1">
      <alignment vertical="center" wrapText="1"/>
    </xf>
    <xf numFmtId="0" fontId="9" fillId="8" borderId="0" xfId="0" applyFont="1" applyFill="1" applyAlignment="1" applyProtection="1">
      <alignment vertical="center" wrapText="1"/>
      <protection locked="0"/>
    </xf>
    <xf numFmtId="0" fontId="9" fillId="8" borderId="0" xfId="0" applyFont="1" applyFill="1" applyAlignment="1">
      <alignment vertical="center"/>
    </xf>
    <xf numFmtId="0" fontId="11" fillId="2" borderId="2" xfId="0" applyFont="1" applyFill="1" applyBorder="1" applyAlignment="1">
      <alignment vertical="center"/>
    </xf>
    <xf numFmtId="0" fontId="11" fillId="2" borderId="2"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protection locked="0"/>
    </xf>
    <xf numFmtId="0" fontId="13" fillId="8" borderId="0" xfId="2" applyFont="1" applyFill="1" applyAlignment="1" applyProtection="1">
      <alignment wrapText="1"/>
      <protection locked="0"/>
    </xf>
    <xf numFmtId="0" fontId="4" fillId="8" borderId="0" xfId="2" applyFont="1" applyFill="1" applyAlignment="1" applyProtection="1">
      <alignment horizontal="left" wrapText="1"/>
      <protection locked="0"/>
    </xf>
    <xf numFmtId="0" fontId="4" fillId="8" borderId="0" xfId="2" applyFont="1" applyFill="1" applyAlignment="1" applyProtection="1">
      <alignment horizontal="center" wrapText="1"/>
      <protection locked="0"/>
    </xf>
    <xf numFmtId="0" fontId="4" fillId="8" borderId="0" xfId="2" applyFont="1" applyFill="1" applyAlignment="1" applyProtection="1">
      <alignment horizontal="center" vertical="center" wrapText="1"/>
      <protection locked="0"/>
    </xf>
    <xf numFmtId="0" fontId="13" fillId="8" borderId="0" xfId="2" applyFont="1" applyFill="1" applyAlignment="1" applyProtection="1">
      <alignment horizontal="center" wrapText="1"/>
      <protection locked="0"/>
    </xf>
    <xf numFmtId="0" fontId="4" fillId="0" borderId="0" xfId="2" applyFont="1" applyAlignment="1" applyProtection="1">
      <alignment horizontal="center" vertical="center" wrapText="1"/>
      <protection locked="0"/>
    </xf>
    <xf numFmtId="0" fontId="5" fillId="8" borderId="0" xfId="2" applyFont="1" applyFill="1" applyAlignment="1" applyProtection="1">
      <alignment horizontal="center" vertical="center"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9" fontId="4" fillId="8" borderId="16" xfId="2" applyNumberFormat="1" applyFont="1" applyFill="1" applyBorder="1" applyAlignment="1" applyProtection="1">
      <alignment horizontal="center" vertical="center" wrapText="1"/>
      <protection hidden="1"/>
    </xf>
    <xf numFmtId="0" fontId="4" fillId="8" borderId="16" xfId="2" applyFont="1" applyFill="1" applyBorder="1" applyAlignment="1" applyProtection="1">
      <alignment horizontal="center" vertical="center" wrapText="1"/>
      <protection locked="0"/>
    </xf>
    <xf numFmtId="9" fontId="4" fillId="8" borderId="16" xfId="3" applyFont="1" applyFill="1" applyBorder="1" applyAlignment="1" applyProtection="1">
      <alignment horizontal="center" vertical="center" wrapText="1"/>
      <protection hidden="1"/>
    </xf>
    <xf numFmtId="0" fontId="4" fillId="8" borderId="16" xfId="2" applyFont="1" applyFill="1" applyBorder="1" applyAlignment="1" applyProtection="1">
      <alignment vertical="center" wrapText="1"/>
      <protection locked="0"/>
    </xf>
    <xf numFmtId="9" fontId="4" fillId="8" borderId="20" xfId="2" applyNumberFormat="1" applyFont="1" applyFill="1" applyBorder="1" applyAlignment="1" applyProtection="1">
      <alignment horizontal="center" vertical="center" wrapText="1"/>
      <protection hidden="1"/>
    </xf>
    <xf numFmtId="0" fontId="4" fillId="8" borderId="20" xfId="2" applyFont="1" applyFill="1" applyBorder="1" applyAlignment="1" applyProtection="1">
      <alignment horizontal="center" vertical="center" wrapText="1"/>
      <protection locked="0"/>
    </xf>
    <xf numFmtId="9" fontId="4" fillId="8" borderId="20" xfId="3" applyFont="1" applyFill="1" applyBorder="1" applyAlignment="1" applyProtection="1">
      <alignment horizontal="center" vertical="center" wrapText="1"/>
      <protection hidden="1"/>
    </xf>
    <xf numFmtId="0" fontId="4" fillId="8" borderId="20" xfId="2" applyFont="1" applyFill="1" applyBorder="1" applyAlignment="1" applyProtection="1">
      <alignment vertical="center" wrapText="1"/>
      <protection locked="0"/>
    </xf>
    <xf numFmtId="9" fontId="4" fillId="8" borderId="23" xfId="2" applyNumberFormat="1" applyFont="1" applyFill="1" applyBorder="1" applyAlignment="1" applyProtection="1">
      <alignment horizontal="center" vertical="center" wrapText="1"/>
      <protection hidden="1"/>
    </xf>
    <xf numFmtId="0" fontId="4" fillId="8" borderId="23" xfId="2" applyFont="1" applyFill="1" applyBorder="1" applyAlignment="1" applyProtection="1">
      <alignment horizontal="center" vertical="center" wrapText="1"/>
      <protection locked="0"/>
    </xf>
    <xf numFmtId="9" fontId="4" fillId="8" borderId="23" xfId="3" applyFont="1" applyFill="1" applyBorder="1" applyAlignment="1" applyProtection="1">
      <alignment horizontal="center" vertical="center" wrapText="1"/>
      <protection hidden="1"/>
    </xf>
    <xf numFmtId="0" fontId="4" fillId="8" borderId="23" xfId="2" applyFont="1" applyFill="1" applyBorder="1" applyAlignment="1" applyProtection="1">
      <alignment vertical="center" wrapText="1"/>
      <protection locked="0"/>
    </xf>
    <xf numFmtId="0" fontId="15" fillId="8" borderId="0" xfId="2" applyFont="1" applyFill="1" applyAlignment="1" applyProtection="1">
      <alignment horizontal="center" vertical="center" wrapText="1"/>
      <protection locked="0"/>
    </xf>
    <xf numFmtId="0" fontId="15" fillId="8" borderId="2" xfId="2" applyFont="1" applyFill="1" applyBorder="1" applyAlignment="1" applyProtection="1">
      <alignment horizontal="center" vertical="center" wrapText="1"/>
      <protection locked="0"/>
    </xf>
    <xf numFmtId="9" fontId="4" fillId="8" borderId="26" xfId="2" applyNumberFormat="1" applyFont="1" applyFill="1" applyBorder="1" applyAlignment="1" applyProtection="1">
      <alignment horizontal="center" vertical="center" wrapText="1"/>
      <protection hidden="1"/>
    </xf>
    <xf numFmtId="0" fontId="4" fillId="8" borderId="26" xfId="2" applyFont="1" applyFill="1" applyBorder="1" applyAlignment="1" applyProtection="1">
      <alignment horizontal="center" vertical="center" wrapText="1"/>
      <protection locked="0"/>
    </xf>
    <xf numFmtId="9" fontId="4" fillId="8" borderId="26" xfId="3" applyFont="1" applyFill="1" applyBorder="1" applyAlignment="1" applyProtection="1">
      <alignment horizontal="center" vertical="center" wrapText="1"/>
      <protection hidden="1"/>
    </xf>
    <xf numFmtId="0" fontId="4" fillId="8" borderId="26" xfId="2" applyFont="1" applyFill="1" applyBorder="1" applyAlignment="1" applyProtection="1">
      <alignment vertical="center" wrapText="1"/>
      <protection locked="0"/>
    </xf>
    <xf numFmtId="0" fontId="13" fillId="8" borderId="2" xfId="2" applyFont="1" applyFill="1" applyBorder="1" applyAlignment="1" applyProtection="1">
      <alignment wrapText="1"/>
      <protection locked="0"/>
    </xf>
    <xf numFmtId="0" fontId="16" fillId="8" borderId="0" xfId="2" applyFont="1" applyFill="1" applyAlignment="1" applyProtection="1">
      <alignment horizontal="center" vertical="center" wrapText="1"/>
      <protection locked="0"/>
    </xf>
    <xf numFmtId="0" fontId="16" fillId="8" borderId="2" xfId="2" applyFont="1" applyFill="1" applyBorder="1" applyAlignment="1" applyProtection="1">
      <alignment horizontal="center" vertical="center" wrapText="1"/>
      <protection locked="0"/>
    </xf>
    <xf numFmtId="0" fontId="4" fillId="11" borderId="2" xfId="2" applyFont="1" applyFill="1" applyBorder="1" applyAlignment="1" applyProtection="1">
      <alignment horizontal="center" vertical="center" wrapText="1"/>
      <protection locked="0"/>
    </xf>
    <xf numFmtId="0" fontId="4" fillId="11" borderId="2" xfId="4" applyFill="1" applyBorder="1" applyAlignment="1" applyProtection="1">
      <alignment horizontal="center" vertical="center" wrapText="1"/>
      <protection locked="0"/>
    </xf>
    <xf numFmtId="0" fontId="18" fillId="8" borderId="0" xfId="2" applyFont="1" applyFill="1" applyAlignment="1" applyProtection="1">
      <alignment horizontal="left" vertical="center"/>
      <protection locked="0"/>
    </xf>
    <xf numFmtId="0" fontId="17" fillId="8" borderId="0" xfId="2" applyFont="1" applyFill="1" applyAlignment="1" applyProtection="1">
      <alignment horizontal="left" wrapText="1"/>
      <protection locked="0"/>
    </xf>
    <xf numFmtId="0" fontId="4" fillId="8" borderId="0" xfId="2" applyFont="1" applyFill="1" applyAlignment="1" applyProtection="1">
      <alignment horizontal="right" vertical="center" wrapText="1"/>
      <protection locked="0"/>
    </xf>
    <xf numFmtId="0" fontId="3" fillId="8" borderId="0" xfId="2" applyFill="1" applyProtection="1">
      <protection locked="0"/>
    </xf>
    <xf numFmtId="0" fontId="20" fillId="8" borderId="0" xfId="2" applyFont="1" applyFill="1" applyAlignment="1" applyProtection="1">
      <alignment horizontal="center" wrapText="1"/>
      <protection locked="0"/>
    </xf>
    <xf numFmtId="0" fontId="4" fillId="8" borderId="0" xfId="2" applyFont="1" applyFill="1" applyAlignment="1" applyProtection="1">
      <alignment vertical="center" wrapText="1"/>
      <protection locked="0"/>
    </xf>
    <xf numFmtId="0" fontId="20" fillId="8" borderId="0" xfId="2" applyFont="1" applyFill="1" applyAlignment="1" applyProtection="1">
      <alignment horizontal="left" vertical="center"/>
      <protection locked="0"/>
    </xf>
    <xf numFmtId="0" fontId="5" fillId="8" borderId="0" xfId="2" applyFont="1" applyFill="1" applyAlignment="1" applyProtection="1">
      <alignment vertical="center" wrapText="1"/>
      <protection locked="0"/>
    </xf>
    <xf numFmtId="0" fontId="11" fillId="8" borderId="2" xfId="2" applyFont="1" applyFill="1" applyBorder="1" applyAlignment="1" applyProtection="1">
      <alignment horizontal="left" vertical="center" wrapText="1"/>
      <protection locked="0"/>
    </xf>
    <xf numFmtId="0" fontId="3" fillId="0" borderId="0" xfId="2"/>
    <xf numFmtId="9" fontId="0" fillId="0" borderId="0" xfId="3" applyFont="1"/>
    <xf numFmtId="0" fontId="3" fillId="0" borderId="0" xfId="2" applyAlignment="1">
      <alignment horizontal="center" vertical="center"/>
    </xf>
    <xf numFmtId="9" fontId="3" fillId="0" borderId="0" xfId="2" applyNumberFormat="1"/>
    <xf numFmtId="0" fontId="22" fillId="2" borderId="0" xfId="0" applyFont="1" applyFill="1" applyAlignment="1" applyProtection="1">
      <alignment horizontal="center" vertical="top"/>
      <protection locked="0"/>
    </xf>
    <xf numFmtId="0" fontId="5" fillId="0" borderId="4" xfId="0" applyFont="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8" fillId="2" borderId="0" xfId="0" applyFont="1" applyFill="1" applyAlignment="1" applyProtection="1">
      <alignment horizontal="left" vertical="top"/>
      <protection locked="0"/>
    </xf>
    <xf numFmtId="0" fontId="23" fillId="2" borderId="0" xfId="0" applyFont="1" applyFill="1" applyAlignment="1" applyProtection="1">
      <alignment horizontal="right" vertical="top"/>
      <protection locked="0"/>
    </xf>
    <xf numFmtId="0" fontId="4" fillId="8" borderId="0" xfId="0" applyFont="1" applyFill="1" applyProtection="1">
      <protection locked="0"/>
    </xf>
    <xf numFmtId="0" fontId="4" fillId="2" borderId="0" xfId="0" applyFont="1" applyFill="1" applyProtection="1">
      <protection locked="0"/>
    </xf>
    <xf numFmtId="0" fontId="4" fillId="8"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vertical="center" wrapText="1"/>
      <protection locked="0"/>
    </xf>
    <xf numFmtId="9" fontId="4" fillId="3"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9" fontId="4" fillId="13"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9" fontId="4" fillId="13" borderId="1" xfId="0" applyNumberFormat="1" applyFont="1" applyFill="1" applyBorder="1" applyAlignment="1">
      <alignment horizontal="center" vertical="center" wrapText="1"/>
    </xf>
    <xf numFmtId="9" fontId="4" fillId="2" borderId="1" xfId="1" applyFont="1" applyFill="1" applyBorder="1" applyAlignment="1" applyProtection="1">
      <alignment horizontal="center" vertical="center" wrapText="1"/>
      <protection locked="0"/>
    </xf>
    <xf numFmtId="9" fontId="4" fillId="0" borderId="1" xfId="1" applyFont="1" applyFill="1" applyBorder="1" applyAlignment="1" applyProtection="1">
      <alignment horizontal="center" vertical="center" wrapText="1"/>
      <protection locked="0"/>
    </xf>
    <xf numFmtId="0" fontId="4" fillId="2" borderId="1" xfId="0" applyFont="1" applyFill="1" applyBorder="1" applyAlignment="1" applyProtection="1">
      <alignment horizontal="justify" vertical="center" wrapText="1"/>
      <protection locked="0"/>
    </xf>
    <xf numFmtId="0" fontId="18" fillId="8" borderId="2" xfId="2" applyFont="1" applyFill="1" applyBorder="1" applyAlignment="1" applyProtection="1">
      <alignment horizontal="center" vertical="center" wrapText="1"/>
      <protection locked="0"/>
    </xf>
    <xf numFmtId="0" fontId="24" fillId="8" borderId="2" xfId="2" applyFont="1" applyFill="1" applyBorder="1" applyAlignment="1" applyProtection="1">
      <alignment horizontal="center" vertical="center" wrapText="1"/>
      <protection locked="0"/>
    </xf>
    <xf numFmtId="9" fontId="4" fillId="13" borderId="11" xfId="0" applyNumberFormat="1" applyFont="1" applyFill="1" applyBorder="1" applyAlignment="1">
      <alignment horizontal="center" vertical="center" wrapText="1"/>
    </xf>
    <xf numFmtId="0" fontId="4" fillId="13" borderId="11" xfId="0" applyFont="1" applyFill="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15" fillId="8" borderId="2" xfId="2" applyFont="1" applyFill="1" applyBorder="1" applyAlignment="1" applyProtection="1">
      <alignment horizontal="justify" vertical="center" wrapText="1"/>
      <protection locked="0"/>
    </xf>
    <xf numFmtId="0" fontId="14" fillId="8" borderId="2" xfId="2" applyFont="1" applyFill="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16" fillId="8" borderId="2" xfId="2" applyFont="1" applyFill="1" applyBorder="1" applyAlignment="1" applyProtection="1">
      <alignment horizontal="justify" vertical="center" wrapText="1"/>
      <protection locked="0"/>
    </xf>
    <xf numFmtId="0" fontId="13" fillId="8" borderId="2" xfId="2" applyFont="1" applyFill="1" applyBorder="1" applyAlignment="1" applyProtection="1">
      <alignment horizontal="justify" vertical="center" wrapText="1"/>
      <protection locked="0"/>
    </xf>
    <xf numFmtId="0" fontId="13" fillId="8" borderId="2" xfId="2" applyFont="1" applyFill="1" applyBorder="1" applyAlignment="1" applyProtection="1">
      <alignment horizontal="justify" wrapText="1"/>
      <protection locked="0"/>
    </xf>
    <xf numFmtId="14" fontId="4" fillId="2" borderId="1" xfId="1"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justify" vertical="center" wrapText="1"/>
      <protection locked="0"/>
    </xf>
    <xf numFmtId="0" fontId="4" fillId="8" borderId="1" xfId="0" applyFont="1" applyFill="1" applyBorder="1" applyAlignment="1">
      <alignment horizontal="justify" vertical="center" wrapText="1"/>
    </xf>
    <xf numFmtId="14" fontId="4" fillId="0" borderId="11" xfId="0" applyNumberFormat="1" applyFont="1" applyBorder="1" applyAlignment="1">
      <alignment horizontal="center" vertical="center" wrapText="1"/>
    </xf>
    <xf numFmtId="0" fontId="4" fillId="13" borderId="1" xfId="0" applyFont="1" applyFill="1" applyBorder="1" applyAlignment="1">
      <alignment horizontal="center" vertical="center" wrapText="1"/>
    </xf>
    <xf numFmtId="0" fontId="13" fillId="8" borderId="1" xfId="0" applyFont="1" applyFill="1" applyBorder="1" applyAlignment="1" applyProtection="1">
      <alignment horizontal="justify" vertical="center" wrapText="1"/>
      <protection locked="0"/>
    </xf>
    <xf numFmtId="0" fontId="13"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14" fontId="13" fillId="8" borderId="1" xfId="0" applyNumberFormat="1" applyFont="1" applyFill="1" applyBorder="1" applyAlignment="1">
      <alignment horizontal="center" vertical="center" wrapText="1"/>
    </xf>
    <xf numFmtId="0" fontId="13" fillId="8" borderId="26" xfId="2" applyFont="1" applyFill="1" applyBorder="1" applyAlignment="1" applyProtection="1">
      <alignment horizontal="justify" vertical="center" wrapText="1"/>
      <protection locked="0"/>
    </xf>
    <xf numFmtId="0" fontId="4" fillId="8" borderId="23" xfId="2" applyFont="1" applyFill="1" applyBorder="1" applyAlignment="1" applyProtection="1">
      <alignment horizontal="justify" vertical="center" wrapText="1"/>
      <protection locked="0"/>
    </xf>
    <xf numFmtId="0" fontId="4" fillId="8" borderId="20" xfId="2" applyFont="1" applyFill="1" applyBorder="1" applyAlignment="1" applyProtection="1">
      <alignment horizontal="justify" vertical="center" wrapText="1"/>
      <protection locked="0"/>
    </xf>
    <xf numFmtId="0" fontId="4" fillId="8" borderId="16" xfId="2" applyFont="1" applyFill="1" applyBorder="1" applyAlignment="1" applyProtection="1">
      <alignment horizontal="justify" vertical="center" wrapText="1"/>
      <protection locked="0"/>
    </xf>
    <xf numFmtId="0" fontId="4" fillId="8" borderId="26" xfId="2" applyFont="1" applyFill="1" applyBorder="1" applyAlignment="1" applyProtection="1">
      <alignment horizontal="justify" vertical="center" wrapText="1"/>
      <protection locked="0"/>
    </xf>
    <xf numFmtId="0" fontId="4" fillId="0" borderId="23" xfId="2" applyFont="1" applyBorder="1" applyAlignment="1" applyProtection="1">
      <alignment horizontal="justify" vertical="center" wrapText="1"/>
      <protection locked="0"/>
    </xf>
    <xf numFmtId="0" fontId="5" fillId="2" borderId="0" xfId="0" applyFont="1" applyFill="1" applyAlignment="1" applyProtection="1">
      <alignment horizontal="center" vertical="center"/>
      <protection locked="0"/>
    </xf>
    <xf numFmtId="0" fontId="4" fillId="13" borderId="1" xfId="0" applyFont="1" applyFill="1" applyBorder="1" applyAlignment="1">
      <alignment horizontal="justify" vertical="center" wrapText="1"/>
    </xf>
    <xf numFmtId="0" fontId="4" fillId="2" borderId="1" xfId="4" applyFill="1" applyBorder="1" applyAlignment="1" applyProtection="1">
      <alignment horizontal="justify" vertical="center" wrapText="1"/>
      <protection locked="0"/>
    </xf>
    <xf numFmtId="0" fontId="13" fillId="8" borderId="1" xfId="0" applyFont="1" applyFill="1" applyBorder="1" applyAlignment="1">
      <alignment horizontal="justify" vertical="center" wrapText="1"/>
    </xf>
    <xf numFmtId="0" fontId="4" fillId="2" borderId="4" xfId="0"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xf>
    <xf numFmtId="0" fontId="4" fillId="0" borderId="2" xfId="0"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12" borderId="31" xfId="0" applyFont="1" applyFill="1" applyBorder="1" applyAlignment="1">
      <alignment horizontal="center" vertical="center"/>
    </xf>
    <xf numFmtId="0" fontId="4" fillId="12" borderId="2" xfId="0" applyFont="1" applyFill="1" applyBorder="1" applyAlignment="1">
      <alignment horizontal="center" vertical="center"/>
    </xf>
    <xf numFmtId="0" fontId="13"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5"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5" fillId="10" borderId="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2" borderId="0" xfId="0" applyFont="1" applyFill="1" applyAlignment="1" applyProtection="1">
      <alignment horizontal="right" vertical="top"/>
      <protection locked="0"/>
    </xf>
    <xf numFmtId="0" fontId="5" fillId="9" borderId="5" xfId="0" applyFont="1" applyFill="1" applyBorder="1" applyAlignment="1" applyProtection="1">
      <alignment horizontal="center" vertical="center"/>
      <protection locked="0"/>
    </xf>
    <xf numFmtId="0" fontId="5" fillId="9" borderId="6" xfId="0"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25" fillId="8" borderId="4" xfId="12" applyFont="1" applyFill="1" applyBorder="1" applyAlignment="1" applyProtection="1">
      <alignment horizontal="justify" vertical="center" wrapText="1"/>
      <protection locked="0"/>
    </xf>
    <xf numFmtId="0" fontId="25" fillId="8" borderId="1" xfId="12" applyFont="1" applyFill="1" applyBorder="1" applyAlignment="1" applyProtection="1">
      <alignment horizontal="justify" vertical="center" wrapText="1"/>
      <protection locked="0"/>
    </xf>
    <xf numFmtId="0" fontId="4" fillId="8" borderId="8" xfId="2" applyFont="1" applyFill="1" applyBorder="1" applyAlignment="1" applyProtection="1">
      <alignment horizontal="right" vertical="center" wrapText="1"/>
      <protection locked="0"/>
    </xf>
    <xf numFmtId="0" fontId="4" fillId="8" borderId="0" xfId="2" applyFont="1" applyFill="1" applyAlignment="1" applyProtection="1">
      <alignment horizontal="right" vertical="center" wrapText="1"/>
      <protection locked="0"/>
    </xf>
    <xf numFmtId="0" fontId="4" fillId="8" borderId="9" xfId="2" applyFont="1" applyFill="1" applyBorder="1" applyAlignment="1" applyProtection="1">
      <alignment horizontal="right" vertical="center" wrapText="1"/>
      <protection locked="0"/>
    </xf>
    <xf numFmtId="0" fontId="4" fillId="8" borderId="5" xfId="2" applyFont="1" applyFill="1" applyBorder="1" applyAlignment="1" applyProtection="1">
      <alignment horizontal="center" vertical="center" wrapText="1"/>
      <protection locked="0"/>
    </xf>
    <xf numFmtId="0" fontId="4" fillId="8" borderId="6" xfId="2" applyFont="1" applyFill="1" applyBorder="1" applyAlignment="1" applyProtection="1">
      <alignment horizontal="center" vertical="center" wrapText="1"/>
      <protection locked="0"/>
    </xf>
    <xf numFmtId="0" fontId="4" fillId="8" borderId="7"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center" vertical="center" wrapText="1"/>
      <protection hidden="1"/>
    </xf>
    <xf numFmtId="0" fontId="4" fillId="8" borderId="18" xfId="2" applyFont="1" applyFill="1" applyBorder="1" applyAlignment="1" applyProtection="1">
      <alignment horizontal="center" vertical="center" wrapText="1"/>
      <protection hidden="1"/>
    </xf>
    <xf numFmtId="0" fontId="4" fillId="8" borderId="1" xfId="2" applyFont="1" applyFill="1" applyBorder="1" applyAlignment="1" applyProtection="1">
      <alignment horizontal="center" vertical="center" wrapText="1"/>
      <protection hidden="1"/>
    </xf>
    <xf numFmtId="0" fontId="4" fillId="8" borderId="4" xfId="2" applyFont="1" applyFill="1" applyBorder="1" applyAlignment="1" applyProtection="1">
      <alignment horizontal="center" vertical="center" wrapText="1"/>
      <protection locked="0"/>
    </xf>
    <xf numFmtId="0" fontId="4" fillId="8" borderId="18" xfId="2" applyFont="1" applyFill="1" applyBorder="1" applyAlignment="1" applyProtection="1">
      <alignment horizontal="center" vertical="center" wrapText="1"/>
      <protection locked="0"/>
    </xf>
    <xf numFmtId="0" fontId="4" fillId="8" borderId="1" xfId="2" applyFont="1" applyFill="1" applyBorder="1" applyAlignment="1" applyProtection="1">
      <alignment horizontal="center" vertical="center" wrapText="1"/>
      <protection locked="0"/>
    </xf>
    <xf numFmtId="9" fontId="4" fillId="8" borderId="4" xfId="3" applyFont="1" applyFill="1" applyBorder="1" applyAlignment="1" applyProtection="1">
      <alignment horizontal="center" vertical="center" wrapText="1"/>
      <protection hidden="1"/>
    </xf>
    <xf numFmtId="9" fontId="4" fillId="8" borderId="18" xfId="3" applyFont="1" applyFill="1" applyBorder="1" applyAlignment="1" applyProtection="1">
      <alignment horizontal="center" vertical="center" wrapText="1"/>
      <protection hidden="1"/>
    </xf>
    <xf numFmtId="9" fontId="4" fillId="8" borderId="1" xfId="3" applyFont="1" applyFill="1" applyBorder="1" applyAlignment="1" applyProtection="1">
      <alignment horizontal="center" vertical="center" wrapText="1"/>
      <protection hidden="1"/>
    </xf>
    <xf numFmtId="9" fontId="4" fillId="8" borderId="4" xfId="2" applyNumberFormat="1" applyFont="1" applyFill="1" applyBorder="1" applyAlignment="1" applyProtection="1">
      <alignment horizontal="center" vertical="center" wrapText="1"/>
      <protection hidden="1"/>
    </xf>
    <xf numFmtId="9" fontId="4" fillId="8" borderId="18" xfId="2" applyNumberFormat="1" applyFont="1" applyFill="1" applyBorder="1" applyAlignment="1" applyProtection="1">
      <alignment horizontal="center" vertical="center" wrapText="1"/>
      <protection hidden="1"/>
    </xf>
    <xf numFmtId="9" fontId="4" fillId="8" borderId="1" xfId="2" applyNumberFormat="1" applyFont="1" applyFill="1" applyBorder="1" applyAlignment="1" applyProtection="1">
      <alignment horizontal="center" vertical="center" wrapText="1"/>
      <protection hidden="1"/>
    </xf>
    <xf numFmtId="0" fontId="4" fillId="11" borderId="2" xfId="2" applyFont="1" applyFill="1" applyBorder="1" applyAlignment="1" applyProtection="1">
      <alignment horizontal="center" vertical="center" wrapText="1"/>
      <protection locked="0"/>
    </xf>
    <xf numFmtId="0" fontId="4" fillId="8" borderId="28" xfId="2" applyFont="1" applyFill="1" applyBorder="1" applyAlignment="1" applyProtection="1">
      <alignment horizontal="left" vertical="center" wrapText="1"/>
      <protection locked="0"/>
    </xf>
    <xf numFmtId="0" fontId="4" fillId="8" borderId="29" xfId="2" applyFont="1" applyFill="1" applyBorder="1" applyAlignment="1" applyProtection="1">
      <alignment horizontal="left" vertical="center" wrapText="1"/>
      <protection locked="0"/>
    </xf>
    <xf numFmtId="9" fontId="4" fillId="8" borderId="19" xfId="2" applyNumberFormat="1" applyFont="1" applyFill="1" applyBorder="1" applyAlignment="1" applyProtection="1">
      <alignment horizontal="center" vertical="center" wrapText="1"/>
      <protection hidden="1"/>
    </xf>
    <xf numFmtId="9" fontId="4" fillId="8" borderId="15" xfId="2" applyNumberFormat="1" applyFont="1" applyFill="1" applyBorder="1" applyAlignment="1" applyProtection="1">
      <alignment horizontal="center" vertical="center" wrapText="1"/>
      <protection hidden="1"/>
    </xf>
    <xf numFmtId="0" fontId="4" fillId="11" borderId="5" xfId="2" applyFont="1" applyFill="1" applyBorder="1" applyAlignment="1" applyProtection="1">
      <alignment horizontal="center" vertical="center" wrapText="1"/>
      <protection locked="0"/>
    </xf>
    <xf numFmtId="0" fontId="4" fillId="11" borderId="6" xfId="2" applyFont="1" applyFill="1" applyBorder="1" applyAlignment="1" applyProtection="1">
      <alignment horizontal="center" vertical="center" wrapText="1"/>
      <protection locked="0"/>
    </xf>
    <xf numFmtId="0" fontId="4" fillId="11" borderId="7" xfId="2" applyFont="1" applyFill="1" applyBorder="1" applyAlignment="1" applyProtection="1">
      <alignment horizontal="center" vertical="center" wrapText="1"/>
      <protection locked="0"/>
    </xf>
    <xf numFmtId="0" fontId="4" fillId="3" borderId="4" xfId="2" applyFont="1" applyFill="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9" fontId="4" fillId="8" borderId="22" xfId="2" applyNumberFormat="1" applyFont="1" applyFill="1" applyBorder="1" applyAlignment="1" applyProtection="1">
      <alignment horizontal="center" vertical="center" wrapText="1"/>
      <protection hidden="1"/>
    </xf>
    <xf numFmtId="0" fontId="4" fillId="3" borderId="2" xfId="2" applyFont="1" applyFill="1" applyBorder="1" applyAlignment="1" applyProtection="1">
      <alignment horizontal="center" vertical="center" wrapText="1"/>
      <protection locked="0"/>
    </xf>
    <xf numFmtId="0" fontId="4" fillId="8" borderId="21" xfId="2" applyFont="1" applyFill="1" applyBorder="1" applyAlignment="1" applyProtection="1">
      <alignment vertical="center" wrapText="1"/>
      <protection locked="0"/>
    </xf>
    <xf numFmtId="0" fontId="4" fillId="8" borderId="17" xfId="2" applyFont="1" applyFill="1" applyBorder="1" applyAlignment="1" applyProtection="1">
      <alignment vertical="center" wrapText="1"/>
      <protection locked="0"/>
    </xf>
    <xf numFmtId="14" fontId="4" fillId="8" borderId="2" xfId="2" applyNumberFormat="1" applyFont="1" applyFill="1" applyBorder="1" applyAlignment="1" applyProtection="1">
      <alignment horizontal="center" vertical="center" wrapText="1"/>
      <protection locked="0"/>
    </xf>
    <xf numFmtId="0" fontId="4" fillId="8" borderId="2"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left" vertical="center" wrapText="1"/>
      <protection locked="0"/>
    </xf>
    <xf numFmtId="0" fontId="4" fillId="8" borderId="18" xfId="2" applyFont="1" applyFill="1" applyBorder="1" applyAlignment="1" applyProtection="1">
      <alignment horizontal="left" vertical="center" wrapText="1"/>
      <protection locked="0"/>
    </xf>
    <xf numFmtId="0" fontId="4" fillId="8" borderId="1" xfId="2" applyFont="1" applyFill="1" applyBorder="1" applyAlignment="1" applyProtection="1">
      <alignment horizontal="left" vertical="center" wrapText="1"/>
      <protection locked="0"/>
    </xf>
    <xf numFmtId="9" fontId="4" fillId="8" borderId="25" xfId="2" applyNumberFormat="1" applyFont="1" applyFill="1" applyBorder="1" applyAlignment="1" applyProtection="1">
      <alignment horizontal="center" vertical="center" wrapText="1"/>
      <protection hidden="1"/>
    </xf>
    <xf numFmtId="0" fontId="4" fillId="8" borderId="27" xfId="2" applyFont="1" applyFill="1" applyBorder="1" applyAlignment="1" applyProtection="1">
      <alignment vertical="center" wrapText="1"/>
      <protection locked="0"/>
    </xf>
    <xf numFmtId="0" fontId="4" fillId="8" borderId="24" xfId="2" applyFont="1" applyFill="1" applyBorder="1" applyAlignment="1" applyProtection="1">
      <alignment vertical="center" wrapText="1"/>
      <protection locked="0"/>
    </xf>
    <xf numFmtId="0" fontId="13" fillId="3" borderId="4"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19" fillId="0" borderId="2" xfId="2" applyFont="1" applyBorder="1" applyAlignment="1" applyProtection="1">
      <alignment horizontal="left" vertical="center" wrapText="1"/>
      <protection locked="0"/>
    </xf>
    <xf numFmtId="0" fontId="4" fillId="8" borderId="3" xfId="2" applyFont="1" applyFill="1" applyBorder="1" applyAlignment="1" applyProtection="1">
      <alignment horizontal="right" vertical="center" wrapText="1"/>
      <protection locked="0"/>
    </xf>
    <xf numFmtId="0" fontId="13" fillId="9" borderId="2" xfId="2" applyFont="1" applyFill="1" applyBorder="1" applyAlignment="1" applyProtection="1">
      <alignment horizontal="center" vertical="center" wrapText="1"/>
      <protection locked="0"/>
    </xf>
    <xf numFmtId="0" fontId="17" fillId="0" borderId="2" xfId="2" applyFont="1" applyBorder="1" applyAlignment="1" applyProtection="1">
      <alignment horizontal="center" vertical="center" wrapText="1"/>
      <protection locked="0"/>
    </xf>
    <xf numFmtId="0" fontId="4" fillId="11" borderId="4" xfId="2" applyFont="1" applyFill="1" applyBorder="1" applyAlignment="1" applyProtection="1">
      <alignment horizontal="center" vertical="center" wrapText="1"/>
      <protection locked="0"/>
    </xf>
    <xf numFmtId="0" fontId="4" fillId="11" borderId="18" xfId="2" applyFont="1" applyFill="1" applyBorder="1" applyAlignment="1" applyProtection="1">
      <alignment horizontal="center" vertical="center" wrapText="1"/>
      <protection locked="0"/>
    </xf>
    <xf numFmtId="0" fontId="4" fillId="11" borderId="1" xfId="2" applyFont="1" applyFill="1" applyBorder="1" applyAlignment="1" applyProtection="1">
      <alignment horizontal="center" vertical="center" wrapText="1"/>
      <protection locked="0"/>
    </xf>
    <xf numFmtId="0" fontId="11" fillId="8" borderId="12" xfId="2" applyFont="1" applyFill="1" applyBorder="1" applyAlignment="1" applyProtection="1">
      <alignment horizontal="center" vertical="center" wrapText="1"/>
      <protection locked="0"/>
    </xf>
    <xf numFmtId="0" fontId="11" fillId="8" borderId="14" xfId="2" applyFont="1" applyFill="1" applyBorder="1" applyAlignment="1" applyProtection="1">
      <alignment horizontal="center" vertical="center" wrapText="1"/>
      <protection locked="0"/>
    </xf>
    <xf numFmtId="0" fontId="11" fillId="8" borderId="13" xfId="2" applyFont="1" applyFill="1" applyBorder="1" applyAlignment="1" applyProtection="1">
      <alignment horizontal="center" vertical="center" wrapText="1"/>
      <protection locked="0"/>
    </xf>
    <xf numFmtId="0" fontId="11" fillId="8" borderId="8" xfId="2" applyFont="1" applyFill="1" applyBorder="1" applyAlignment="1" applyProtection="1">
      <alignment horizontal="center" vertical="center" wrapText="1"/>
      <protection locked="0"/>
    </xf>
    <xf numFmtId="0" fontId="11" fillId="8" borderId="0" xfId="2" applyFont="1" applyFill="1" applyAlignment="1" applyProtection="1">
      <alignment horizontal="center" vertical="center" wrapText="1"/>
      <protection locked="0"/>
    </xf>
    <xf numFmtId="0" fontId="11" fillId="8" borderId="9" xfId="2" applyFont="1" applyFill="1" applyBorder="1" applyAlignment="1" applyProtection="1">
      <alignment horizontal="center" vertical="center" wrapText="1"/>
      <protection locked="0"/>
    </xf>
    <xf numFmtId="0" fontId="11" fillId="8" borderId="10" xfId="2" applyFont="1" applyFill="1" applyBorder="1" applyAlignment="1" applyProtection="1">
      <alignment horizontal="center" vertical="center" wrapText="1"/>
      <protection locked="0"/>
    </xf>
    <xf numFmtId="0" fontId="11" fillId="8" borderId="3" xfId="2" applyFont="1" applyFill="1" applyBorder="1" applyAlignment="1" applyProtection="1">
      <alignment horizontal="center" vertical="center" wrapText="1"/>
      <protection locked="0"/>
    </xf>
    <xf numFmtId="0" fontId="11" fillId="8" borderId="11" xfId="2" applyFont="1" applyFill="1" applyBorder="1" applyAlignment="1" applyProtection="1">
      <alignment horizontal="center" vertical="center" wrapText="1"/>
      <protection locked="0"/>
    </xf>
    <xf numFmtId="0" fontId="21" fillId="8" borderId="12" xfId="2" applyFont="1" applyFill="1" applyBorder="1" applyAlignment="1" applyProtection="1">
      <alignment horizontal="center"/>
      <protection locked="0"/>
    </xf>
    <xf numFmtId="0" fontId="21" fillId="8" borderId="13" xfId="2" applyFont="1" applyFill="1" applyBorder="1" applyAlignment="1" applyProtection="1">
      <alignment horizontal="center"/>
      <protection locked="0"/>
    </xf>
    <xf numFmtId="0" fontId="21" fillId="8" borderId="8" xfId="2" applyFont="1" applyFill="1" applyBorder="1" applyAlignment="1" applyProtection="1">
      <alignment horizontal="center"/>
      <protection locked="0"/>
    </xf>
    <xf numFmtId="0" fontId="21" fillId="8" borderId="9" xfId="2" applyFont="1" applyFill="1" applyBorder="1" applyAlignment="1" applyProtection="1">
      <alignment horizontal="center"/>
      <protection locked="0"/>
    </xf>
    <xf numFmtId="0" fontId="21" fillId="8" borderId="10" xfId="2" applyFont="1" applyFill="1" applyBorder="1" applyAlignment="1" applyProtection="1">
      <alignment horizontal="center"/>
      <protection locked="0"/>
    </xf>
    <xf numFmtId="0" fontId="21" fillId="8" borderId="11" xfId="2" applyFont="1" applyFill="1" applyBorder="1" applyAlignment="1" applyProtection="1">
      <alignment horizontal="center"/>
      <protection locked="0"/>
    </xf>
    <xf numFmtId="0" fontId="19" fillId="8" borderId="2" xfId="2" applyFont="1" applyFill="1" applyBorder="1" applyAlignment="1" applyProtection="1">
      <alignment horizontal="left" vertical="center" wrapText="1"/>
      <protection locked="0"/>
    </xf>
    <xf numFmtId="0" fontId="4" fillId="0" borderId="2" xfId="0" applyFont="1" applyBorder="1" applyAlignment="1">
      <alignment vertical="center" wrapText="1"/>
    </xf>
    <xf numFmtId="0" fontId="4" fillId="2" borderId="2" xfId="0" applyFont="1" applyFill="1" applyBorder="1" applyAlignment="1">
      <alignment horizontal="center"/>
    </xf>
    <xf numFmtId="0" fontId="4" fillId="0" borderId="2" xfId="0" applyFont="1" applyBorder="1" applyAlignment="1">
      <alignment horizontal="justify" vertical="center" wrapText="1"/>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8" borderId="2" xfId="0" applyFont="1" applyFill="1" applyBorder="1" applyAlignment="1">
      <alignment horizontal="left" vertical="center" wrapText="1"/>
    </xf>
    <xf numFmtId="0" fontId="4" fillId="3" borderId="4" xfId="0" applyFont="1" applyFill="1" applyBorder="1" applyAlignment="1">
      <alignment horizontal="center" vertical="center"/>
    </xf>
    <xf numFmtId="0" fontId="0" fillId="3" borderId="4" xfId="0" applyFill="1" applyBorder="1" applyAlignment="1">
      <alignment horizontal="center" vertical="center"/>
    </xf>
    <xf numFmtId="0" fontId="4" fillId="0" borderId="2" xfId="0" applyFont="1" applyBorder="1" applyAlignment="1">
      <alignment horizontal="left" vertical="center" wrapText="1"/>
    </xf>
    <xf numFmtId="0" fontId="3" fillId="0" borderId="0" xfId="2"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lignment horizontal="left" vertical="center" wrapText="1"/>
    </xf>
    <xf numFmtId="0" fontId="4" fillId="2" borderId="30" xfId="0" applyFont="1" applyFill="1" applyBorder="1" applyAlignment="1" applyProtection="1">
      <alignment horizontal="left" vertical="center" wrapText="1"/>
      <protection locked="0"/>
    </xf>
    <xf numFmtId="0" fontId="4" fillId="0" borderId="32" xfId="0" applyFont="1" applyBorder="1" applyAlignment="1" applyProtection="1">
      <alignment horizontal="left" vertical="center"/>
      <protection locked="0"/>
    </xf>
    <xf numFmtId="0" fontId="13" fillId="0" borderId="1"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4" xfId="0" applyFont="1" applyFill="1" applyBorder="1" applyAlignment="1">
      <alignment horizontal="left" vertical="center" wrapText="1"/>
    </xf>
    <xf numFmtId="0" fontId="4" fillId="8"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1" xfId="0" applyFont="1" applyBorder="1" applyAlignment="1">
      <alignment horizontal="left" vertical="center" wrapText="1"/>
    </xf>
  </cellXfs>
  <cellStyles count="14">
    <cellStyle name="Normal" xfId="0" builtinId="0"/>
    <cellStyle name="Normal 2" xfId="2" xr:uid="{00000000-0005-0000-0000-000001000000}"/>
    <cellStyle name="Normal 2 2" xfId="4" xr:uid="{00000000-0005-0000-0000-000002000000}"/>
    <cellStyle name="Normal 2 3" xfId="5" xr:uid="{00000000-0005-0000-0000-000003000000}"/>
    <cellStyle name="Normal 2 3 2" xfId="12" xr:uid="{00000000-0005-0000-0000-000004000000}"/>
    <cellStyle name="Normal 2 3 3" xfId="8" xr:uid="{00000000-0005-0000-0000-000005000000}"/>
    <cellStyle name="Normal 2 4" xfId="10" xr:uid="{00000000-0005-0000-0000-000006000000}"/>
    <cellStyle name="Normal 2 5" xfId="6" xr:uid="{00000000-0005-0000-0000-000007000000}"/>
    <cellStyle name="Porcentaje" xfId="1" builtinId="5"/>
    <cellStyle name="Porcentaje 2" xfId="3" xr:uid="{00000000-0005-0000-0000-000009000000}"/>
    <cellStyle name="Porcentaje 2 2" xfId="9" xr:uid="{00000000-0005-0000-0000-00000A000000}"/>
    <cellStyle name="Porcentaje 2 2 2" xfId="13" xr:uid="{00000000-0005-0000-0000-00000B000000}"/>
    <cellStyle name="Porcentaje 2 3" xfId="11" xr:uid="{00000000-0005-0000-0000-00000C000000}"/>
    <cellStyle name="Porcentaje 2 4" xfId="7" xr:uid="{00000000-0005-0000-0000-00000D000000}"/>
  </cellStyles>
  <dxfs count="13">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316804</xdr:colOff>
      <xdr:row>0</xdr:row>
      <xdr:rowOff>118409</xdr:rowOff>
    </xdr:from>
    <xdr:to>
      <xdr:col>1</xdr:col>
      <xdr:colOff>847589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804" y="118409"/>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DAVID%20MOCAYO/AppData/Local/Temp/Rar$DIa9628.3497.rartemp/20250331_riesgos_gestion_gec_1monitoreo.xlsx" TargetMode="External"/><Relationship Id="rId1" Type="http://schemas.openxmlformats.org/officeDocument/2006/relationships/externalLinkPath" Target="/Users/DAVID%20MOCAYO/AppData/Local/Temp/Rar$DIa9628.3497.rartemp/20250331_riesgos_gestion_gec_1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persons/person.xml><?xml version="1.0" encoding="utf-8"?>
<personList xmlns="http://schemas.microsoft.com/office/spreadsheetml/2018/threadedcomments" xmlns:x="http://schemas.openxmlformats.org/spreadsheetml/2006/main">
  <person displayName="Bibiana Cubillos" id="{B4DEBF68-D9DA-4382-B8DA-B41F6A7209B7}" userId="d8e4e8bf4dc82b8b"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9" dT="2026-03-13T22:20:35.60" personId="{B4DEBF68-D9DA-4382-B8DA-B41F6A7209B7}" id="{F150DD2F-1879-4A92-80E1-FCCFA2DF2748}">
    <text>Eliminar toda la información diligenciada de acá para abajo, ya estamos en vigencia 2026 y estas evaluaciones no se han realizado.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5"/>
  <sheetViews>
    <sheetView tabSelected="1" zoomScale="80" zoomScaleNormal="80" zoomScaleSheetLayoutView="70" zoomScalePageLayoutView="51" workbookViewId="0">
      <selection activeCell="B11" sqref="B11"/>
    </sheetView>
  </sheetViews>
  <sheetFormatPr baseColWidth="10" defaultColWidth="11.42578125" defaultRowHeight="12.75" x14ac:dyDescent="0.2"/>
  <cols>
    <col min="1" max="1" width="15.28515625" style="9" customWidth="1"/>
    <col min="2" max="2" width="29.42578125" style="9" customWidth="1"/>
    <col min="3" max="3" width="27.140625" style="9" customWidth="1"/>
    <col min="4" max="4" width="15.28515625" style="9" customWidth="1"/>
    <col min="5" max="5" width="10.85546875" style="9" customWidth="1"/>
    <col min="6" max="6" width="25" style="9" customWidth="1"/>
    <col min="7" max="7" width="25.7109375" style="9" customWidth="1"/>
    <col min="8" max="8" width="13.28515625" style="9" customWidth="1"/>
    <col min="9" max="9" width="14.140625" style="9" customWidth="1"/>
    <col min="10" max="10" width="15" style="9" customWidth="1"/>
    <col min="11" max="11" width="9.7109375" style="9" customWidth="1"/>
    <col min="12" max="12" width="10.85546875" style="9" customWidth="1"/>
    <col min="13" max="13" width="83" style="9" customWidth="1"/>
    <col min="14" max="15" width="10.85546875" style="9" customWidth="1"/>
    <col min="16" max="16" width="14.7109375" style="9" customWidth="1"/>
    <col min="17" max="18" width="9.7109375" style="9" customWidth="1"/>
    <col min="19" max="19" width="10.7109375" style="9" customWidth="1"/>
    <col min="20" max="20" width="84" style="9" customWidth="1"/>
    <col min="21" max="21" width="18.28515625" style="9" customWidth="1"/>
    <col min="22" max="22" width="24.7109375" style="9" customWidth="1"/>
    <col min="23" max="23" width="6.7109375" style="9" customWidth="1"/>
    <col min="24" max="24" width="9.7109375" style="9" customWidth="1"/>
    <col min="25" max="25" width="13" style="9" customWidth="1"/>
    <col min="26" max="26" width="9.7109375" style="9" customWidth="1"/>
    <col min="27" max="27" width="13" style="9" customWidth="1"/>
    <col min="28" max="28" width="70.42578125" style="11" customWidth="1"/>
    <col min="29" max="29" width="15.7109375" style="9" customWidth="1"/>
    <col min="30" max="30" width="39.42578125" style="9" customWidth="1"/>
    <col min="31" max="35" width="15.7109375" style="9" customWidth="1"/>
    <col min="36" max="46" width="16.7109375" style="9" customWidth="1"/>
    <col min="47" max="47" width="19.42578125" style="9" customWidth="1"/>
    <col min="48" max="48" width="29.140625" style="9" customWidth="1"/>
    <col min="49" max="49" width="2.42578125" style="9" customWidth="1"/>
    <col min="50" max="52" width="11.42578125" style="9" customWidth="1"/>
    <col min="53" max="16384" width="11.42578125" style="9"/>
  </cols>
  <sheetData>
    <row r="1" spans="1:53" ht="21" customHeight="1" x14ac:dyDescent="0.2">
      <c r="A1" s="155"/>
      <c r="B1" s="155"/>
      <c r="C1" s="158" t="s">
        <v>0</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60"/>
      <c r="AU1" s="38" t="s">
        <v>1</v>
      </c>
      <c r="AV1" s="36" t="s">
        <v>2</v>
      </c>
      <c r="AW1" s="21"/>
      <c r="AX1" s="10"/>
      <c r="AY1" s="10"/>
      <c r="AZ1" s="10"/>
      <c r="BA1" s="10"/>
    </row>
    <row r="2" spans="1:53" ht="21" customHeight="1" x14ac:dyDescent="0.2">
      <c r="A2" s="155"/>
      <c r="B2" s="155"/>
      <c r="C2" s="161"/>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3"/>
      <c r="AU2" s="38" t="s">
        <v>3</v>
      </c>
      <c r="AV2" s="36">
        <v>4</v>
      </c>
      <c r="AW2" s="21"/>
      <c r="AX2" s="10"/>
      <c r="AY2" s="10"/>
      <c r="AZ2" s="10"/>
      <c r="BA2" s="10"/>
    </row>
    <row r="3" spans="1:53" ht="21" customHeight="1" x14ac:dyDescent="0.2">
      <c r="A3" s="155"/>
      <c r="B3" s="155"/>
      <c r="C3" s="161"/>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3"/>
      <c r="AU3" s="38" t="s">
        <v>4</v>
      </c>
      <c r="AV3" s="36" t="s">
        <v>5</v>
      </c>
      <c r="AW3" s="21"/>
      <c r="AX3" s="10"/>
      <c r="AY3" s="10"/>
      <c r="AZ3" s="10"/>
      <c r="BA3" s="10"/>
    </row>
    <row r="4" spans="1:53" ht="21" customHeight="1" x14ac:dyDescent="0.2">
      <c r="A4" s="155"/>
      <c r="B4" s="155"/>
      <c r="C4" s="164"/>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6"/>
      <c r="AU4" s="38" t="s">
        <v>6</v>
      </c>
      <c r="AV4" s="36" t="s">
        <v>7</v>
      </c>
      <c r="AW4" s="21"/>
      <c r="AX4" s="10"/>
      <c r="AY4" s="10"/>
      <c r="AZ4" s="10"/>
      <c r="BA4" s="10"/>
    </row>
    <row r="5" spans="1:53" x14ac:dyDescent="0.2">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84" t="s">
        <v>8</v>
      </c>
      <c r="AW5" s="21"/>
      <c r="AX5" s="10"/>
      <c r="AY5" s="10"/>
      <c r="AZ5" s="10"/>
      <c r="BA5" s="10"/>
    </row>
    <row r="6" spans="1:53" x14ac:dyDescent="0.2">
      <c r="A6" s="172" t="s">
        <v>9</v>
      </c>
      <c r="B6" s="172"/>
      <c r="C6" s="18" t="s">
        <v>10</v>
      </c>
      <c r="D6" s="17"/>
      <c r="E6" s="17"/>
      <c r="F6" s="14"/>
      <c r="G6" s="14"/>
      <c r="H6" s="14"/>
      <c r="I6" s="14"/>
      <c r="J6" s="14"/>
      <c r="K6" s="14"/>
      <c r="L6" s="14"/>
      <c r="M6" s="14"/>
      <c r="N6" s="14"/>
      <c r="O6" s="14"/>
      <c r="P6" s="14"/>
      <c r="Q6" s="14"/>
      <c r="R6" s="14"/>
      <c r="S6" s="14"/>
      <c r="T6" s="14"/>
      <c r="U6" s="14"/>
      <c r="V6" s="14"/>
      <c r="W6" s="14"/>
      <c r="X6" s="14"/>
      <c r="Y6" s="14"/>
      <c r="Z6" s="14"/>
      <c r="AA6" s="14"/>
      <c r="AB6" s="131"/>
      <c r="AC6" s="14"/>
      <c r="AD6" s="14"/>
      <c r="AE6" s="14"/>
      <c r="AF6" s="14"/>
      <c r="AG6" s="14"/>
      <c r="AH6" s="14"/>
      <c r="AI6" s="14"/>
      <c r="AJ6" s="14"/>
      <c r="AK6" s="14"/>
      <c r="AL6" s="14"/>
      <c r="AM6" s="14"/>
      <c r="AN6" s="14"/>
      <c r="AO6" s="14"/>
      <c r="AP6" s="14"/>
      <c r="AQ6" s="14"/>
      <c r="AR6" s="14"/>
      <c r="AS6" s="14"/>
      <c r="AT6" s="14"/>
      <c r="AU6" s="14"/>
      <c r="AV6" s="14"/>
      <c r="AW6" s="21"/>
      <c r="AX6" s="10"/>
      <c r="AY6" s="10"/>
      <c r="AZ6" s="10"/>
      <c r="BA6" s="10"/>
    </row>
    <row r="7" spans="1:53" x14ac:dyDescent="0.2">
      <c r="A7" s="87"/>
      <c r="B7" s="14"/>
      <c r="C7" s="14"/>
      <c r="D7" s="14"/>
      <c r="E7" s="14"/>
      <c r="F7" s="14"/>
      <c r="G7" s="14"/>
      <c r="H7" s="14"/>
      <c r="I7" s="14"/>
      <c r="J7" s="14"/>
      <c r="K7" s="14"/>
      <c r="L7" s="14"/>
      <c r="M7" s="14"/>
      <c r="N7" s="14"/>
      <c r="O7" s="14"/>
      <c r="P7" s="14"/>
      <c r="Q7" s="14"/>
      <c r="R7" s="14"/>
      <c r="S7" s="14"/>
      <c r="T7" s="14"/>
      <c r="U7" s="14"/>
      <c r="V7" s="14"/>
      <c r="W7" s="14"/>
      <c r="X7" s="14"/>
      <c r="Y7" s="14"/>
      <c r="Z7" s="14"/>
      <c r="AA7" s="14"/>
      <c r="AB7" s="131"/>
      <c r="AC7" s="14"/>
      <c r="AD7" s="14"/>
      <c r="AE7" s="14"/>
      <c r="AF7" s="14"/>
      <c r="AG7" s="14"/>
      <c r="AH7" s="14"/>
      <c r="AI7" s="14"/>
      <c r="AJ7" s="14"/>
      <c r="AK7" s="14"/>
      <c r="AL7" s="14"/>
      <c r="AM7" s="14"/>
      <c r="AN7" s="14"/>
      <c r="AO7" s="14"/>
      <c r="AP7" s="14"/>
      <c r="AQ7" s="14"/>
      <c r="AR7" s="14"/>
      <c r="AS7" s="14"/>
      <c r="AT7" s="14"/>
      <c r="AU7" s="14"/>
      <c r="AV7" s="14"/>
      <c r="AW7" s="21"/>
      <c r="AX7" s="10"/>
      <c r="AY7" s="10"/>
      <c r="AZ7" s="10"/>
      <c r="BA7" s="10"/>
    </row>
    <row r="8" spans="1:53" ht="26.25" customHeight="1" x14ac:dyDescent="0.2">
      <c r="A8" s="169" t="s">
        <v>11</v>
      </c>
      <c r="B8" s="170"/>
      <c r="C8" s="170"/>
      <c r="D8" s="170"/>
      <c r="E8" s="170"/>
      <c r="F8" s="170"/>
      <c r="G8" s="170"/>
      <c r="H8" s="170"/>
      <c r="I8" s="170"/>
      <c r="J8" s="170"/>
      <c r="K8" s="170"/>
      <c r="L8" s="171"/>
      <c r="M8" s="173" t="s">
        <v>12</v>
      </c>
      <c r="N8" s="174"/>
      <c r="O8" s="174"/>
      <c r="P8" s="174"/>
      <c r="Q8" s="174"/>
      <c r="R8" s="174"/>
      <c r="S8" s="174"/>
      <c r="T8" s="174"/>
      <c r="U8" s="174"/>
      <c r="V8" s="174"/>
      <c r="W8" s="174"/>
      <c r="X8" s="174"/>
      <c r="Y8" s="175"/>
      <c r="Z8" s="177" t="s">
        <v>13</v>
      </c>
      <c r="AA8" s="177"/>
      <c r="AB8" s="177"/>
      <c r="AC8" s="177"/>
      <c r="AD8" s="177"/>
      <c r="AE8" s="177"/>
      <c r="AF8" s="177"/>
      <c r="AG8" s="177"/>
      <c r="AH8" s="177"/>
      <c r="AI8" s="177"/>
      <c r="AJ8" s="177"/>
      <c r="AK8" s="177"/>
      <c r="AL8" s="177"/>
      <c r="AM8" s="177"/>
      <c r="AN8" s="177"/>
      <c r="AO8" s="177"/>
      <c r="AP8" s="177"/>
      <c r="AQ8" s="177"/>
      <c r="AR8" s="177"/>
      <c r="AS8" s="177"/>
      <c r="AT8" s="177"/>
      <c r="AU8" s="177"/>
      <c r="AV8" s="177"/>
      <c r="AW8" s="89"/>
      <c r="AX8" s="90"/>
      <c r="AY8" s="90"/>
      <c r="AZ8" s="90"/>
      <c r="BA8" s="90"/>
    </row>
    <row r="9" spans="1:53" s="11" customFormat="1" ht="46.5" customHeight="1" x14ac:dyDescent="0.2">
      <c r="A9" s="146" t="s">
        <v>14</v>
      </c>
      <c r="B9" s="146" t="s">
        <v>15</v>
      </c>
      <c r="C9" s="146" t="s">
        <v>16</v>
      </c>
      <c r="D9" s="146" t="s">
        <v>17</v>
      </c>
      <c r="E9" s="146" t="s">
        <v>18</v>
      </c>
      <c r="F9" s="146" t="s">
        <v>19</v>
      </c>
      <c r="G9" s="147" t="s">
        <v>20</v>
      </c>
      <c r="H9" s="147" t="s">
        <v>21</v>
      </c>
      <c r="I9" s="157" t="s">
        <v>22</v>
      </c>
      <c r="J9" s="178" t="s">
        <v>23</v>
      </c>
      <c r="K9" s="179"/>
      <c r="L9" s="179"/>
      <c r="M9" s="151" t="s">
        <v>24</v>
      </c>
      <c r="N9" s="151" t="s">
        <v>25</v>
      </c>
      <c r="O9" s="151" t="s">
        <v>26</v>
      </c>
      <c r="P9" s="167" t="s">
        <v>27</v>
      </c>
      <c r="Q9" s="167"/>
      <c r="R9" s="167"/>
      <c r="S9" s="176" t="s">
        <v>28</v>
      </c>
      <c r="T9" s="148" t="s">
        <v>29</v>
      </c>
      <c r="U9" s="149"/>
      <c r="V9" s="149"/>
      <c r="W9" s="149"/>
      <c r="X9" s="149"/>
      <c r="Y9" s="150"/>
      <c r="Z9" s="152" t="s">
        <v>30</v>
      </c>
      <c r="AA9" s="153"/>
      <c r="AB9" s="153"/>
      <c r="AC9" s="153"/>
      <c r="AD9" s="154"/>
      <c r="AE9" s="152" t="s">
        <v>31</v>
      </c>
      <c r="AF9" s="153"/>
      <c r="AG9" s="153"/>
      <c r="AH9" s="153"/>
      <c r="AI9" s="153"/>
      <c r="AJ9" s="154"/>
      <c r="AK9" s="152" t="s">
        <v>32</v>
      </c>
      <c r="AL9" s="153"/>
      <c r="AM9" s="153"/>
      <c r="AN9" s="153"/>
      <c r="AO9" s="153"/>
      <c r="AP9" s="154"/>
      <c r="AQ9" s="152" t="s">
        <v>33</v>
      </c>
      <c r="AR9" s="153"/>
      <c r="AS9" s="153"/>
      <c r="AT9" s="153"/>
      <c r="AU9" s="153"/>
      <c r="AV9" s="154"/>
      <c r="AW9" s="91"/>
      <c r="AX9" s="92"/>
      <c r="AY9" s="92"/>
      <c r="AZ9" s="92"/>
      <c r="BA9" s="92"/>
    </row>
    <row r="10" spans="1:53" ht="46.5" customHeight="1" x14ac:dyDescent="0.2">
      <c r="A10" s="147"/>
      <c r="B10" s="147"/>
      <c r="C10" s="147"/>
      <c r="D10" s="147"/>
      <c r="E10" s="147"/>
      <c r="F10" s="147"/>
      <c r="G10" s="156"/>
      <c r="H10" s="156"/>
      <c r="I10" s="151"/>
      <c r="J10" s="19" t="s">
        <v>34</v>
      </c>
      <c r="K10" s="19" t="s">
        <v>35</v>
      </c>
      <c r="L10" s="19" t="s">
        <v>36</v>
      </c>
      <c r="M10" s="151"/>
      <c r="N10" s="151"/>
      <c r="O10" s="151"/>
      <c r="P10" s="19" t="s">
        <v>34</v>
      </c>
      <c r="Q10" s="19" t="s">
        <v>35</v>
      </c>
      <c r="R10" s="85" t="s">
        <v>36</v>
      </c>
      <c r="S10" s="157"/>
      <c r="T10" s="19" t="s">
        <v>37</v>
      </c>
      <c r="U10" s="19" t="s">
        <v>38</v>
      </c>
      <c r="V10" s="19" t="s">
        <v>39</v>
      </c>
      <c r="W10" s="8" t="s">
        <v>40</v>
      </c>
      <c r="X10" s="19" t="s">
        <v>41</v>
      </c>
      <c r="Y10" s="19" t="s">
        <v>42</v>
      </c>
      <c r="Z10" s="1" t="s">
        <v>43</v>
      </c>
      <c r="AA10" s="1" t="s">
        <v>44</v>
      </c>
      <c r="AB10" s="1" t="s">
        <v>45</v>
      </c>
      <c r="AC10" s="1" t="s">
        <v>46</v>
      </c>
      <c r="AD10" s="13" t="s">
        <v>47</v>
      </c>
      <c r="AE10" s="1" t="s">
        <v>43</v>
      </c>
      <c r="AF10" s="1" t="s">
        <v>44</v>
      </c>
      <c r="AG10" s="1" t="s">
        <v>48</v>
      </c>
      <c r="AH10" s="1" t="s">
        <v>45</v>
      </c>
      <c r="AI10" s="1" t="s">
        <v>46</v>
      </c>
      <c r="AJ10" s="13" t="s">
        <v>47</v>
      </c>
      <c r="AK10" s="1" t="s">
        <v>43</v>
      </c>
      <c r="AL10" s="1" t="s">
        <v>44</v>
      </c>
      <c r="AM10" s="1" t="s">
        <v>48</v>
      </c>
      <c r="AN10" s="1" t="s">
        <v>45</v>
      </c>
      <c r="AO10" s="1" t="s">
        <v>46</v>
      </c>
      <c r="AP10" s="13" t="s">
        <v>47</v>
      </c>
      <c r="AQ10" s="1" t="s">
        <v>43</v>
      </c>
      <c r="AR10" s="1" t="s">
        <v>44</v>
      </c>
      <c r="AS10" s="1" t="s">
        <v>48</v>
      </c>
      <c r="AT10" s="1" t="s">
        <v>45</v>
      </c>
      <c r="AU10" s="1" t="s">
        <v>46</v>
      </c>
      <c r="AV10" s="13" t="s">
        <v>47</v>
      </c>
      <c r="AW10" s="90"/>
      <c r="AX10" s="90"/>
      <c r="AY10" s="90"/>
      <c r="AZ10" s="90"/>
      <c r="BA10" s="90"/>
    </row>
    <row r="11" spans="1:53" s="12" customFormat="1" ht="241.5" customHeight="1" x14ac:dyDescent="0.2">
      <c r="A11" s="142" t="s">
        <v>49</v>
      </c>
      <c r="B11" s="142" t="s">
        <v>50</v>
      </c>
      <c r="C11" s="142" t="s">
        <v>51</v>
      </c>
      <c r="D11" s="138" t="s">
        <v>269</v>
      </c>
      <c r="E11" s="138" t="s">
        <v>52</v>
      </c>
      <c r="F11" s="270" t="s">
        <v>53</v>
      </c>
      <c r="G11" s="141" t="s">
        <v>54</v>
      </c>
      <c r="H11" s="142" t="s">
        <v>55</v>
      </c>
      <c r="I11" s="271" t="s">
        <v>56</v>
      </c>
      <c r="J11" s="142" t="s">
        <v>57</v>
      </c>
      <c r="K11" s="142" t="s">
        <v>58</v>
      </c>
      <c r="L11" s="140" t="str">
        <f>VLOOKUP(J11,Anexos!$B$37:$G$43,(HLOOKUP(K11,Anexos!$C$37:$G$38,2,0)),0)</f>
        <v>Moderado</v>
      </c>
      <c r="M11" s="121" t="s">
        <v>59</v>
      </c>
      <c r="N11" s="93" t="s">
        <v>60</v>
      </c>
      <c r="O11" s="93" t="s">
        <v>61</v>
      </c>
      <c r="P11" s="142" t="s">
        <v>62</v>
      </c>
      <c r="Q11" s="272" t="s">
        <v>58</v>
      </c>
      <c r="R11" s="139" t="str">
        <f>VLOOKUP(P11,Anexos!$B$37:$G$43,(HLOOKUP(Q11,Anexos!$C$37:$G$38,2,0)),0)</f>
        <v>Moderado</v>
      </c>
      <c r="S11" s="273" t="s">
        <v>63</v>
      </c>
      <c r="T11" s="121" t="s">
        <v>59</v>
      </c>
      <c r="U11" s="274" t="s">
        <v>64</v>
      </c>
      <c r="V11" s="120" t="s">
        <v>65</v>
      </c>
      <c r="W11" s="99">
        <v>1</v>
      </c>
      <c r="X11" s="100">
        <v>46055</v>
      </c>
      <c r="Y11" s="119">
        <v>46387</v>
      </c>
      <c r="Z11" s="116">
        <v>46120</v>
      </c>
      <c r="AA11" s="99">
        <f>2/11</f>
        <v>0.18181818181818182</v>
      </c>
      <c r="AB11" s="117" t="s">
        <v>270</v>
      </c>
      <c r="AC11" s="137" t="s">
        <v>66</v>
      </c>
      <c r="AD11" s="104" t="s">
        <v>277</v>
      </c>
      <c r="AE11" s="94"/>
      <c r="AF11" s="102"/>
      <c r="AG11" s="102"/>
      <c r="AH11" s="104"/>
      <c r="AI11" s="143"/>
      <c r="AJ11" s="104"/>
      <c r="AK11" s="116"/>
      <c r="AL11" s="102"/>
      <c r="AM11" s="102"/>
      <c r="AN11" s="104"/>
      <c r="AO11" s="143"/>
      <c r="AP11" s="104"/>
      <c r="AQ11" s="116"/>
      <c r="AR11" s="102"/>
      <c r="AS11" s="102"/>
      <c r="AT11" s="118"/>
      <c r="AU11" s="143"/>
      <c r="AV11" s="104"/>
    </row>
    <row r="12" spans="1:53" s="12" customFormat="1" ht="165" customHeight="1" x14ac:dyDescent="0.2">
      <c r="A12" s="142" t="s">
        <v>49</v>
      </c>
      <c r="B12" s="142" t="s">
        <v>50</v>
      </c>
      <c r="C12" s="142" t="s">
        <v>51</v>
      </c>
      <c r="D12" s="138" t="s">
        <v>269</v>
      </c>
      <c r="E12" s="138" t="s">
        <v>52</v>
      </c>
      <c r="F12" s="275" t="s">
        <v>67</v>
      </c>
      <c r="G12" s="141" t="s">
        <v>54</v>
      </c>
      <c r="H12" s="142" t="s">
        <v>55</v>
      </c>
      <c r="I12" s="271" t="s">
        <v>56</v>
      </c>
      <c r="J12" s="142" t="s">
        <v>57</v>
      </c>
      <c r="K12" s="142" t="s">
        <v>58</v>
      </c>
      <c r="L12" s="140" t="str">
        <f>VLOOKUP(J12,Anexos!$B$37:$G$43,(HLOOKUP(K12,Anexos!$C$37:$G$38,2,0)),0)</f>
        <v>Moderado</v>
      </c>
      <c r="M12" s="112" t="s">
        <v>68</v>
      </c>
      <c r="N12" s="93" t="s">
        <v>60</v>
      </c>
      <c r="O12" s="93" t="s">
        <v>61</v>
      </c>
      <c r="P12" s="142" t="s">
        <v>62</v>
      </c>
      <c r="Q12" s="272" t="s">
        <v>58</v>
      </c>
      <c r="R12" s="139" t="str">
        <f>VLOOKUP(P12,Anexos!$B$37:$G$43,(HLOOKUP(Q12,Anexos!$C$37:$G$38,2,0)),0)</f>
        <v>Moderado</v>
      </c>
      <c r="S12" s="273" t="s">
        <v>63</v>
      </c>
      <c r="T12" s="112" t="s">
        <v>68</v>
      </c>
      <c r="U12" s="274" t="s">
        <v>64</v>
      </c>
      <c r="V12" s="123" t="s">
        <v>69</v>
      </c>
      <c r="W12" s="101">
        <v>1</v>
      </c>
      <c r="X12" s="124">
        <v>46024</v>
      </c>
      <c r="Y12" s="119">
        <v>46387</v>
      </c>
      <c r="Z12" s="116">
        <v>46120</v>
      </c>
      <c r="AA12" s="99">
        <f>3/12</f>
        <v>0.25</v>
      </c>
      <c r="AB12" s="117" t="s">
        <v>271</v>
      </c>
      <c r="AC12" s="137" t="s">
        <v>66</v>
      </c>
      <c r="AD12" s="104" t="s">
        <v>277</v>
      </c>
      <c r="AE12" s="94"/>
      <c r="AF12" s="102"/>
      <c r="AG12" s="102"/>
      <c r="AH12" s="104"/>
      <c r="AI12" s="144"/>
      <c r="AJ12" s="104"/>
      <c r="AK12" s="116"/>
      <c r="AL12" s="102"/>
      <c r="AM12" s="102"/>
      <c r="AN12" s="104"/>
      <c r="AO12" s="144"/>
      <c r="AP12" s="104"/>
      <c r="AQ12" s="116"/>
      <c r="AR12" s="102"/>
      <c r="AS12" s="102"/>
      <c r="AT12" s="118"/>
      <c r="AU12" s="144"/>
      <c r="AV12" s="104"/>
    </row>
    <row r="13" spans="1:53" s="12" customFormat="1" ht="172.5" customHeight="1" x14ac:dyDescent="0.2">
      <c r="A13" s="142" t="s">
        <v>49</v>
      </c>
      <c r="B13" s="142" t="s">
        <v>50</v>
      </c>
      <c r="C13" s="142" t="s">
        <v>51</v>
      </c>
      <c r="D13" s="138" t="s">
        <v>269</v>
      </c>
      <c r="E13" s="135" t="s">
        <v>70</v>
      </c>
      <c r="F13" s="270" t="s">
        <v>71</v>
      </c>
      <c r="G13" s="135" t="s">
        <v>72</v>
      </c>
      <c r="H13" s="276" t="s">
        <v>73</v>
      </c>
      <c r="I13" s="277" t="s">
        <v>56</v>
      </c>
      <c r="J13" s="276" t="s">
        <v>62</v>
      </c>
      <c r="K13" s="276" t="s">
        <v>74</v>
      </c>
      <c r="L13" s="136" t="str">
        <f>VLOOKUP(J13,Anexos!$B$37:$G$43,(HLOOKUP(K13,Anexos!$C$37:$G$38,2,0)),0)</f>
        <v>Alto</v>
      </c>
      <c r="M13" s="121" t="s">
        <v>75</v>
      </c>
      <c r="N13" s="93" t="s">
        <v>60</v>
      </c>
      <c r="O13" s="93" t="s">
        <v>61</v>
      </c>
      <c r="P13" s="142" t="s">
        <v>62</v>
      </c>
      <c r="Q13" s="278" t="s">
        <v>74</v>
      </c>
      <c r="R13" s="140" t="str">
        <f>VLOOKUP(P13,Anexos!$B$37:$G$43,(HLOOKUP(Q13,Anexos!$C$37:$G$38,2,0)),0)</f>
        <v>Alto</v>
      </c>
      <c r="S13" s="279" t="s">
        <v>63</v>
      </c>
      <c r="T13" s="121" t="s">
        <v>75</v>
      </c>
      <c r="U13" s="274" t="s">
        <v>64</v>
      </c>
      <c r="V13" s="123" t="s">
        <v>76</v>
      </c>
      <c r="W13" s="101">
        <v>1</v>
      </c>
      <c r="X13" s="100">
        <v>46024</v>
      </c>
      <c r="Y13" s="119">
        <v>46387</v>
      </c>
      <c r="Z13" s="116">
        <v>46120</v>
      </c>
      <c r="AA13" s="99"/>
      <c r="AB13" s="134" t="s">
        <v>272</v>
      </c>
      <c r="AC13" s="137" t="s">
        <v>66</v>
      </c>
      <c r="AD13" s="104" t="s">
        <v>273</v>
      </c>
      <c r="AE13" s="94"/>
      <c r="AF13" s="102"/>
      <c r="AG13" s="102"/>
      <c r="AH13" s="104"/>
      <c r="AI13" s="143"/>
      <c r="AJ13" s="104"/>
      <c r="AK13" s="116"/>
      <c r="AL13" s="102"/>
      <c r="AM13" s="102"/>
      <c r="AN13" s="117"/>
      <c r="AO13" s="143"/>
      <c r="AP13" s="104"/>
      <c r="AQ13" s="116"/>
      <c r="AR13" s="102"/>
      <c r="AS13" s="102"/>
      <c r="AT13" s="117"/>
      <c r="AU13" s="143"/>
      <c r="AV13" s="104"/>
    </row>
    <row r="14" spans="1:53" s="12" customFormat="1" ht="171.75" customHeight="1" x14ac:dyDescent="0.2">
      <c r="A14" s="142" t="s">
        <v>49</v>
      </c>
      <c r="B14" s="142" t="s">
        <v>50</v>
      </c>
      <c r="C14" s="142" t="s">
        <v>51</v>
      </c>
      <c r="D14" s="138" t="s">
        <v>269</v>
      </c>
      <c r="E14" s="135" t="s">
        <v>70</v>
      </c>
      <c r="F14" s="270" t="s">
        <v>78</v>
      </c>
      <c r="G14" s="135" t="s">
        <v>72</v>
      </c>
      <c r="H14" s="276" t="s">
        <v>73</v>
      </c>
      <c r="I14" s="277" t="s">
        <v>56</v>
      </c>
      <c r="J14" s="276" t="s">
        <v>62</v>
      </c>
      <c r="K14" s="276" t="s">
        <v>74</v>
      </c>
      <c r="L14" s="136" t="str">
        <f>VLOOKUP(J14,Anexos!$B$37:$G$43,(HLOOKUP(K14,Anexos!$C$37:$G$38,2,0)),0)</f>
        <v>Alto</v>
      </c>
      <c r="M14" s="117" t="s">
        <v>79</v>
      </c>
      <c r="N14" s="93" t="s">
        <v>60</v>
      </c>
      <c r="O14" s="93" t="s">
        <v>61</v>
      </c>
      <c r="P14" s="142" t="s">
        <v>62</v>
      </c>
      <c r="Q14" s="278" t="s">
        <v>74</v>
      </c>
      <c r="R14" s="140" t="str">
        <f>VLOOKUP(P14,Anexos!$B$37:$G$43,(HLOOKUP(Q14,Anexos!$C$37:$G$38,2,0)),0)</f>
        <v>Alto</v>
      </c>
      <c r="S14" s="279" t="s">
        <v>63</v>
      </c>
      <c r="T14" s="117" t="s">
        <v>79</v>
      </c>
      <c r="U14" s="274" t="s">
        <v>64</v>
      </c>
      <c r="V14" s="120" t="s">
        <v>80</v>
      </c>
      <c r="W14" s="101">
        <v>1</v>
      </c>
      <c r="X14" s="100">
        <v>46024</v>
      </c>
      <c r="Y14" s="119">
        <v>46387</v>
      </c>
      <c r="Z14" s="116">
        <v>46120</v>
      </c>
      <c r="AA14" s="103">
        <v>0.5</v>
      </c>
      <c r="AB14" s="118" t="s">
        <v>77</v>
      </c>
      <c r="AC14" s="137" t="s">
        <v>66</v>
      </c>
      <c r="AD14" s="133" t="s">
        <v>278</v>
      </c>
      <c r="AE14" s="94"/>
      <c r="AF14" s="102"/>
      <c r="AG14" s="102"/>
      <c r="AH14" s="104"/>
      <c r="AI14" s="144"/>
      <c r="AJ14" s="104"/>
      <c r="AK14" s="116"/>
      <c r="AL14" s="102"/>
      <c r="AM14" s="102"/>
      <c r="AN14" s="117"/>
      <c r="AO14" s="144"/>
      <c r="AP14" s="104"/>
      <c r="AQ14" s="116"/>
      <c r="AR14" s="102"/>
      <c r="AS14" s="102"/>
      <c r="AT14" s="117"/>
      <c r="AU14" s="144"/>
      <c r="AV14" s="104"/>
    </row>
    <row r="15" spans="1:53" s="12" customFormat="1" ht="186.75" customHeight="1" x14ac:dyDescent="0.2">
      <c r="A15" s="142" t="s">
        <v>49</v>
      </c>
      <c r="B15" s="142" t="s">
        <v>50</v>
      </c>
      <c r="C15" s="142" t="s">
        <v>51</v>
      </c>
      <c r="D15" s="138" t="s">
        <v>269</v>
      </c>
      <c r="E15" s="138" t="s">
        <v>81</v>
      </c>
      <c r="F15" s="270" t="s">
        <v>82</v>
      </c>
      <c r="G15" s="135" t="s">
        <v>83</v>
      </c>
      <c r="H15" s="276" t="s">
        <v>73</v>
      </c>
      <c r="I15" s="277" t="s">
        <v>84</v>
      </c>
      <c r="J15" s="276" t="s">
        <v>85</v>
      </c>
      <c r="K15" s="276" t="s">
        <v>58</v>
      </c>
      <c r="L15" s="136" t="str">
        <f>VLOOKUP(J15,Anexos!$B$37:$G$43,(HLOOKUP(K15,Anexos!$C$37:$G$38,2,0)),0)</f>
        <v>Moderado</v>
      </c>
      <c r="M15" s="121" t="s">
        <v>86</v>
      </c>
      <c r="N15" s="93" t="s">
        <v>60</v>
      </c>
      <c r="O15" s="93" t="s">
        <v>61</v>
      </c>
      <c r="P15" s="142" t="s">
        <v>62</v>
      </c>
      <c r="Q15" s="142" t="s">
        <v>58</v>
      </c>
      <c r="R15" s="140" t="str">
        <f>VLOOKUP(P15,Anexos!$B$37:$G$43,(HLOOKUP(Q15,Anexos!$C$37:$G$38,2,0)),0)</f>
        <v>Moderado</v>
      </c>
      <c r="S15" s="279" t="s">
        <v>63</v>
      </c>
      <c r="T15" s="121" t="s">
        <v>86</v>
      </c>
      <c r="U15" s="280" t="s">
        <v>87</v>
      </c>
      <c r="V15" s="120" t="s">
        <v>88</v>
      </c>
      <c r="W15" s="101">
        <v>1</v>
      </c>
      <c r="X15" s="100">
        <v>46024</v>
      </c>
      <c r="Y15" s="119">
        <v>46387</v>
      </c>
      <c r="Z15" s="116">
        <v>46120</v>
      </c>
      <c r="AA15" s="103"/>
      <c r="AB15" s="117" t="s">
        <v>275</v>
      </c>
      <c r="AC15" s="137" t="s">
        <v>66</v>
      </c>
      <c r="AD15" s="133" t="s">
        <v>274</v>
      </c>
      <c r="AE15" s="94"/>
      <c r="AF15" s="102"/>
      <c r="AG15" s="102"/>
      <c r="AH15" s="104"/>
      <c r="AI15" s="143"/>
      <c r="AJ15" s="104"/>
      <c r="AK15" s="116"/>
      <c r="AL15" s="102"/>
      <c r="AM15" s="102"/>
      <c r="AN15" s="104"/>
      <c r="AO15" s="143"/>
      <c r="AP15" s="104"/>
      <c r="AQ15" s="116"/>
      <c r="AR15" s="102"/>
      <c r="AS15" s="102"/>
      <c r="AT15" s="117"/>
      <c r="AU15" s="143"/>
      <c r="AV15" s="104"/>
    </row>
    <row r="16" spans="1:53" s="12" customFormat="1" ht="205.5" customHeight="1" x14ac:dyDescent="0.2">
      <c r="A16" s="142" t="s">
        <v>49</v>
      </c>
      <c r="B16" s="142" t="s">
        <v>50</v>
      </c>
      <c r="C16" s="142" t="s">
        <v>51</v>
      </c>
      <c r="D16" s="138" t="s">
        <v>269</v>
      </c>
      <c r="E16" s="138" t="s">
        <v>81</v>
      </c>
      <c r="F16" s="270" t="s">
        <v>89</v>
      </c>
      <c r="G16" s="135" t="s">
        <v>83</v>
      </c>
      <c r="H16" s="276" t="s">
        <v>73</v>
      </c>
      <c r="I16" s="277" t="s">
        <v>84</v>
      </c>
      <c r="J16" s="276" t="s">
        <v>85</v>
      </c>
      <c r="K16" s="276" t="s">
        <v>58</v>
      </c>
      <c r="L16" s="136" t="str">
        <f>VLOOKUP(J16,Anexos!$B$37:$G$43,(HLOOKUP(K16,Anexos!$C$37:$G$38,2,0)),0)</f>
        <v>Moderado</v>
      </c>
      <c r="M16" s="121" t="s">
        <v>90</v>
      </c>
      <c r="N16" s="93" t="s">
        <v>60</v>
      </c>
      <c r="O16" s="93" t="s">
        <v>61</v>
      </c>
      <c r="P16" s="142" t="s">
        <v>62</v>
      </c>
      <c r="Q16" s="142" t="s">
        <v>58</v>
      </c>
      <c r="R16" s="140" t="str">
        <f>VLOOKUP(P16,Anexos!$B$37:$G$43,(HLOOKUP(Q16,Anexos!$C$37:$G$38,2,0)),0)</f>
        <v>Moderado</v>
      </c>
      <c r="S16" s="279" t="s">
        <v>63</v>
      </c>
      <c r="T16" s="121" t="s">
        <v>90</v>
      </c>
      <c r="U16" s="280" t="s">
        <v>91</v>
      </c>
      <c r="V16" s="120" t="s">
        <v>92</v>
      </c>
      <c r="W16" s="101">
        <v>1</v>
      </c>
      <c r="X16" s="100">
        <v>46024</v>
      </c>
      <c r="Y16" s="119">
        <v>46387</v>
      </c>
      <c r="Z16" s="116">
        <v>46120</v>
      </c>
      <c r="AA16" s="102">
        <v>0.1</v>
      </c>
      <c r="AB16" s="132" t="s">
        <v>265</v>
      </c>
      <c r="AC16" s="137" t="s">
        <v>66</v>
      </c>
      <c r="AD16" s="133" t="s">
        <v>279</v>
      </c>
      <c r="AE16" s="94"/>
      <c r="AF16" s="101"/>
      <c r="AG16" s="107"/>
      <c r="AH16" s="108"/>
      <c r="AI16" s="145"/>
      <c r="AJ16" s="104"/>
      <c r="AK16" s="116"/>
      <c r="AL16" s="102"/>
      <c r="AM16" s="102"/>
      <c r="AN16" s="104"/>
      <c r="AO16" s="145"/>
      <c r="AP16" s="104"/>
      <c r="AQ16" s="116"/>
      <c r="AR16" s="107"/>
      <c r="AS16" s="107"/>
      <c r="AT16" s="108"/>
      <c r="AU16" s="145"/>
      <c r="AV16" s="104"/>
    </row>
    <row r="17" spans="1:48" ht="180" customHeight="1" x14ac:dyDescent="0.2">
      <c r="A17" s="142" t="s">
        <v>49</v>
      </c>
      <c r="B17" s="142" t="s">
        <v>50</v>
      </c>
      <c r="C17" s="142" t="s">
        <v>51</v>
      </c>
      <c r="D17" s="138" t="s">
        <v>269</v>
      </c>
      <c r="E17" s="138" t="s">
        <v>81</v>
      </c>
      <c r="F17" s="270" t="s">
        <v>93</v>
      </c>
      <c r="G17" s="135" t="s">
        <v>83</v>
      </c>
      <c r="H17" s="276" t="s">
        <v>73</v>
      </c>
      <c r="I17" s="277" t="s">
        <v>84</v>
      </c>
      <c r="J17" s="276" t="s">
        <v>85</v>
      </c>
      <c r="K17" s="276" t="s">
        <v>58</v>
      </c>
      <c r="L17" s="136" t="str">
        <f>VLOOKUP(J17,Anexos!$B$37:$G$43,(HLOOKUP(K17,Anexos!$C$37:$G$38,2,0)),0)</f>
        <v>Moderado</v>
      </c>
      <c r="M17" s="112" t="s">
        <v>94</v>
      </c>
      <c r="N17" s="93" t="s">
        <v>60</v>
      </c>
      <c r="O17" s="93" t="s">
        <v>61</v>
      </c>
      <c r="P17" s="142" t="s">
        <v>62</v>
      </c>
      <c r="Q17" s="142" t="s">
        <v>58</v>
      </c>
      <c r="R17" s="140" t="str">
        <f>VLOOKUP(P17,Anexos!$B$37:$G$43,(HLOOKUP(Q17,Anexos!$C$37:$G$38,2,0)),0)</f>
        <v>Moderado</v>
      </c>
      <c r="S17" s="279" t="s">
        <v>63</v>
      </c>
      <c r="T17" s="112" t="s">
        <v>94</v>
      </c>
      <c r="U17" s="280" t="s">
        <v>266</v>
      </c>
      <c r="V17" s="122" t="s">
        <v>95</v>
      </c>
      <c r="W17" s="101">
        <v>1</v>
      </c>
      <c r="X17" s="124">
        <v>46055</v>
      </c>
      <c r="Y17" s="119">
        <v>46387</v>
      </c>
      <c r="Z17" s="116">
        <v>46120</v>
      </c>
      <c r="AA17" s="103">
        <v>0.25</v>
      </c>
      <c r="AB17" s="117" t="s">
        <v>96</v>
      </c>
      <c r="AC17" s="137" t="s">
        <v>66</v>
      </c>
      <c r="AD17" s="133" t="s">
        <v>279</v>
      </c>
      <c r="AE17" s="94"/>
      <c r="AF17" s="102"/>
      <c r="AG17" s="102"/>
      <c r="AH17" s="104"/>
      <c r="AI17" s="145"/>
      <c r="AJ17" s="104"/>
      <c r="AK17" s="116"/>
      <c r="AL17" s="102"/>
      <c r="AM17" s="102"/>
      <c r="AN17" s="104"/>
      <c r="AO17" s="145"/>
      <c r="AP17" s="104"/>
      <c r="AQ17" s="116"/>
      <c r="AR17" s="102"/>
      <c r="AS17" s="102"/>
      <c r="AT17" s="104"/>
      <c r="AU17" s="145"/>
      <c r="AV17" s="104"/>
    </row>
    <row r="18" spans="1:48" ht="203.25" customHeight="1" x14ac:dyDescent="0.2">
      <c r="A18" s="142" t="s">
        <v>49</v>
      </c>
      <c r="B18" s="142" t="s">
        <v>50</v>
      </c>
      <c r="C18" s="142" t="s">
        <v>51</v>
      </c>
      <c r="D18" s="138" t="s">
        <v>269</v>
      </c>
      <c r="E18" s="138" t="s">
        <v>81</v>
      </c>
      <c r="F18" s="270" t="s">
        <v>97</v>
      </c>
      <c r="G18" s="138" t="s">
        <v>83</v>
      </c>
      <c r="H18" s="142" t="s">
        <v>73</v>
      </c>
      <c r="I18" s="271" t="s">
        <v>84</v>
      </c>
      <c r="J18" s="142" t="s">
        <v>85</v>
      </c>
      <c r="K18" s="142" t="s">
        <v>58</v>
      </c>
      <c r="L18" s="140" t="str">
        <f>VLOOKUP(J18,Anexos!$B$37:$G$43,(HLOOKUP(K18,Anexos!$C$37:$G$38,2,0)),0)</f>
        <v>Moderado</v>
      </c>
      <c r="M18" s="117" t="s">
        <v>98</v>
      </c>
      <c r="N18" s="93" t="s">
        <v>60</v>
      </c>
      <c r="O18" s="93" t="s">
        <v>61</v>
      </c>
      <c r="P18" s="142" t="s">
        <v>62</v>
      </c>
      <c r="Q18" s="142" t="s">
        <v>58</v>
      </c>
      <c r="R18" s="140" t="str">
        <f>VLOOKUP(P18,Anexos!$B$37:$G$43,(HLOOKUP(Q18,Anexos!$C$37:$G$38,2,0)),0)</f>
        <v>Moderado</v>
      </c>
      <c r="S18" s="279" t="s">
        <v>63</v>
      </c>
      <c r="T18" s="117" t="s">
        <v>98</v>
      </c>
      <c r="U18" s="280" t="s">
        <v>87</v>
      </c>
      <c r="V18" s="120" t="s">
        <v>99</v>
      </c>
      <c r="W18" s="101">
        <v>1</v>
      </c>
      <c r="X18" s="100">
        <v>46024</v>
      </c>
      <c r="Y18" s="119">
        <v>46387</v>
      </c>
      <c r="Z18" s="116">
        <v>46120</v>
      </c>
      <c r="AA18" s="102"/>
      <c r="AB18" s="117" t="s">
        <v>100</v>
      </c>
      <c r="AC18" s="137" t="s">
        <v>66</v>
      </c>
      <c r="AD18" s="133" t="s">
        <v>274</v>
      </c>
      <c r="AE18" s="94"/>
      <c r="AF18" s="103"/>
      <c r="AG18" s="102"/>
      <c r="AH18" s="104"/>
      <c r="AI18" s="144"/>
      <c r="AJ18" s="104"/>
      <c r="AK18" s="116"/>
      <c r="AL18" s="102"/>
      <c r="AM18" s="102"/>
      <c r="AN18" s="104"/>
      <c r="AO18" s="144"/>
      <c r="AP18" s="104"/>
      <c r="AQ18" s="116"/>
      <c r="AR18" s="102"/>
      <c r="AS18" s="102"/>
      <c r="AT18" s="104"/>
      <c r="AU18" s="144"/>
      <c r="AV18" s="104"/>
    </row>
    <row r="19" spans="1:48" x14ac:dyDescent="0.2">
      <c r="A19" s="90"/>
      <c r="B19" s="90"/>
      <c r="C19" s="90"/>
      <c r="D19" s="12"/>
      <c r="E19" s="90"/>
      <c r="F19" s="12"/>
      <c r="G19" s="12"/>
      <c r="H19" s="90"/>
      <c r="I19" s="90"/>
      <c r="J19" s="90"/>
      <c r="K19" s="90"/>
      <c r="L19" s="90"/>
      <c r="M19" s="90"/>
      <c r="N19" s="90"/>
      <c r="O19" s="90"/>
      <c r="P19" s="90"/>
      <c r="Q19" s="90"/>
      <c r="R19" s="90"/>
      <c r="S19" s="90"/>
      <c r="T19" s="90"/>
      <c r="U19" s="90"/>
      <c r="V19" s="90"/>
      <c r="W19" s="90"/>
      <c r="X19" s="90"/>
      <c r="Y19" s="90"/>
      <c r="Z19" s="90"/>
      <c r="AA19" s="90"/>
      <c r="AB19" s="92"/>
      <c r="AC19" s="90"/>
      <c r="AD19" s="90"/>
      <c r="AE19" s="90"/>
      <c r="AF19" s="90"/>
      <c r="AG19" s="90"/>
      <c r="AH19" s="90"/>
      <c r="AI19" s="90"/>
      <c r="AJ19" s="90"/>
      <c r="AK19" s="90"/>
      <c r="AL19" s="90"/>
      <c r="AM19" s="90"/>
      <c r="AN19" s="90"/>
      <c r="AO19" s="90"/>
      <c r="AP19" s="90"/>
      <c r="AQ19" s="90"/>
      <c r="AR19" s="90"/>
      <c r="AS19" s="90"/>
      <c r="AT19" s="90"/>
      <c r="AU19" s="90"/>
      <c r="AV19" s="90"/>
    </row>
    <row r="20" spans="1:48" x14ac:dyDescent="0.2">
      <c r="D20" s="12"/>
    </row>
    <row r="25" spans="1:48" x14ac:dyDescent="0.2">
      <c r="AB25" s="92"/>
    </row>
  </sheetData>
  <sheetProtection formatCells="0" formatColumns="0" formatRows="0" insertColumns="0" insertRows="0" insertHyperlinks="0" deleteColumns="0" deleteRows="0" sort="0" autoFilter="0" pivotTables="0"/>
  <mergeCells count="36">
    <mergeCell ref="M8:Y8"/>
    <mergeCell ref="AQ9:AV9"/>
    <mergeCell ref="S9:S10"/>
    <mergeCell ref="O9:O10"/>
    <mergeCell ref="Z8:AV8"/>
    <mergeCell ref="Z9:AD9"/>
    <mergeCell ref="AK9:AP9"/>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I11:AI12"/>
    <mergeCell ref="AI13:AI14"/>
    <mergeCell ref="AI15:AI18"/>
    <mergeCell ref="A9:A10"/>
    <mergeCell ref="T9:Y9"/>
    <mergeCell ref="M9:M10"/>
    <mergeCell ref="H9:H10"/>
    <mergeCell ref="J9:L9"/>
    <mergeCell ref="AU11:AU12"/>
    <mergeCell ref="AU13:AU14"/>
    <mergeCell ref="AU15:AU18"/>
    <mergeCell ref="AO11:AO12"/>
    <mergeCell ref="AO13:AO14"/>
    <mergeCell ref="AO15:AO18"/>
  </mergeCells>
  <phoneticPr fontId="6" type="noConversion"/>
  <conditionalFormatting sqref="L11:L18">
    <cfRule type="containsText" dxfId="7" priority="1" operator="containsText" text="Bajo">
      <formula>NOT(ISERROR(SEARCH("Bajo",L11)))</formula>
    </cfRule>
    <cfRule type="containsText" dxfId="6" priority="2" operator="containsText" text="Moderado">
      <formula>NOT(ISERROR(SEARCH("Moderado",L11)))</formula>
    </cfRule>
    <cfRule type="containsText" dxfId="5" priority="3" operator="containsText" text="Alto">
      <formula>NOT(ISERROR(SEARCH("Alto",L11)))</formula>
    </cfRule>
    <cfRule type="containsText" dxfId="4" priority="4" operator="containsText" text="Extremo">
      <formula>NOT(ISERROR(SEARCH("Extremo",L11)))</formula>
    </cfRule>
  </conditionalFormatting>
  <conditionalFormatting sqref="R11:R18">
    <cfRule type="containsText" dxfId="3" priority="5" operator="containsText" text="Bajo">
      <formula>NOT(ISERROR(SEARCH("Bajo",R11)))</formula>
    </cfRule>
    <cfRule type="containsText" dxfId="2" priority="6" operator="containsText" text="Moderado">
      <formula>NOT(ISERROR(SEARCH("Moderado",R11)))</formula>
    </cfRule>
    <cfRule type="containsText" dxfId="1" priority="7" operator="containsText" text="Alto">
      <formula>NOT(ISERROR(SEARCH("Alto",R11)))</formula>
    </cfRule>
    <cfRule type="containsText" dxfId="0" priority="8"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M15 T15"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0000000}">
          <x14:formula1>
            <xm:f>Anexos!$I$7:$I$9</xm:f>
          </x14:formula1>
          <xm:sqref>C6</xm:sqref>
        </x14:dataValidation>
        <x14:dataValidation type="list" allowBlank="1" showInputMessage="1" showErrorMessage="1" xr:uid="{00000000-0002-0000-0000-000021000000}">
          <x14:formula1>
            <xm:f>Anexos!$I$39:$I$43</xm:f>
          </x14:formula1>
          <xm:sqref>J11:J18 P11:P18</xm:sqref>
        </x14:dataValidation>
        <x14:dataValidation type="list" allowBlank="1" showInputMessage="1" showErrorMessage="1" xr:uid="{00000000-0002-0000-0000-000022000000}">
          <x14:formula1>
            <xm:f>Anexos!$J$39:$J$43</xm:f>
          </x14:formula1>
          <xm:sqref>K11:K18 Q11:Q18</xm:sqref>
        </x14:dataValidation>
        <x14:dataValidation type="list" allowBlank="1" showInputMessage="1" showErrorMessage="1" xr:uid="{00000000-0002-0000-0000-000023000000}">
          <x14:formula1>
            <xm:f>Anexos!$I$48:$I$49</xm:f>
          </x14:formula1>
          <xm:sqref>N11:N18</xm:sqref>
        </x14:dataValidation>
        <x14:dataValidation type="list" allowBlank="1" showInputMessage="1" showErrorMessage="1" xr:uid="{00000000-0002-0000-0000-000024000000}">
          <x14:formula1>
            <xm:f>Anexos!$J$48:$J$49</xm:f>
          </x14:formula1>
          <xm:sqref>AC11:AC18 AI11 AI13 AI15 AO11 AO13 AO15</xm:sqref>
        </x14:dataValidation>
        <x14:dataValidation type="list" allowBlank="1" showInputMessage="1" showErrorMessage="1" xr:uid="{00000000-0002-0000-0000-000025000000}">
          <x14:formula1>
            <xm:f>Anexos!$I$11:$I$13</xm:f>
          </x14:formula1>
          <xm:sqref>H11:H18</xm:sqref>
        </x14:dataValidation>
        <x14:dataValidation type="list" allowBlank="1" showInputMessage="1" showErrorMessage="1" xr:uid="{00000000-0002-0000-0000-000026000000}">
          <x14:formula1>
            <xm:f>Anexos!$K$48:$K$49</xm:f>
          </x14:formula1>
          <xm:sqref>O11:O18</xm:sqref>
        </x14:dataValidation>
        <x14:dataValidation type="list" allowBlank="1" showInputMessage="1" showErrorMessage="1" xr:uid="{00000000-0002-0000-0000-000027000000}">
          <x14:formula1>
            <xm:f>Anexos!$J$52:$J$54</xm:f>
          </x14:formula1>
          <xm:sqref>S11:S18</xm:sqref>
        </x14:dataValidation>
        <x14:dataValidation type="list" allowBlank="1" showInputMessage="1" showErrorMessage="1" xr:uid="{00000000-0002-0000-0000-000028000000}">
          <x14:formula1>
            <xm:f>Anexos!$B$7:$B$18</xm:f>
          </x14:formula1>
          <xm:sqref>I11:I18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7"/>
  <sheetViews>
    <sheetView topLeftCell="A13" zoomScale="80" zoomScaleNormal="80" zoomScaleSheetLayoutView="70" zoomScalePageLayoutView="25" workbookViewId="0">
      <selection activeCell="V68" sqref="V68:V69"/>
    </sheetView>
  </sheetViews>
  <sheetFormatPr baseColWidth="10" defaultColWidth="2.85546875" defaultRowHeight="12.75" x14ac:dyDescent="0.2"/>
  <cols>
    <col min="1" max="1" width="1.140625" style="39" customWidth="1"/>
    <col min="2" max="2" width="11.7109375" style="43" customWidth="1"/>
    <col min="3" max="3" width="35.28515625" style="43" customWidth="1"/>
    <col min="4" max="4" width="10.85546875" style="40" bestFit="1" customWidth="1"/>
    <col min="5" max="5" width="8.140625" style="40" customWidth="1"/>
    <col min="6" max="6" width="25.7109375" style="40" customWidth="1"/>
    <col min="7" max="7" width="73.7109375" style="41" customWidth="1"/>
    <col min="8" max="8" width="14" style="42" customWidth="1"/>
    <col min="9" max="9" width="5.85546875" style="42" bestFit="1" customWidth="1"/>
    <col min="10" max="10" width="14.140625" style="41" customWidth="1"/>
    <col min="11" max="11" width="5.85546875" style="41" bestFit="1" customWidth="1"/>
    <col min="12" max="12" width="14" style="41" customWidth="1"/>
    <col min="13" max="13" width="13.28515625" style="40" bestFit="1" customWidth="1"/>
    <col min="14" max="14" width="13.7109375" style="40" customWidth="1"/>
    <col min="15" max="15" width="11.7109375" style="40" customWidth="1"/>
    <col min="16" max="16" width="11.140625" style="39" customWidth="1"/>
    <col min="17" max="17" width="15.28515625" style="39" customWidth="1"/>
    <col min="18" max="18" width="12.5703125" style="39" customWidth="1"/>
    <col min="19" max="19" width="16.7109375" style="39" customWidth="1"/>
    <col min="20" max="20" width="14.42578125" style="39" customWidth="1"/>
    <col min="21" max="21" width="14.7109375" style="39" customWidth="1"/>
    <col min="22" max="22" width="30.7109375" style="39" customWidth="1"/>
    <col min="23" max="23" width="40.7109375" style="39" customWidth="1"/>
    <col min="24" max="16384" width="2.85546875" style="39"/>
  </cols>
  <sheetData>
    <row r="1" spans="1:23" ht="5.25" customHeight="1" x14ac:dyDescent="0.2"/>
    <row r="2" spans="1:23" ht="19.5" customHeight="1" x14ac:dyDescent="0.2">
      <c r="B2" s="240"/>
      <c r="C2" s="241"/>
      <c r="D2" s="231" t="s">
        <v>0</v>
      </c>
      <c r="E2" s="232"/>
      <c r="F2" s="232"/>
      <c r="G2" s="232"/>
      <c r="H2" s="232"/>
      <c r="I2" s="232"/>
      <c r="J2" s="232"/>
      <c r="K2" s="232"/>
      <c r="L2" s="232"/>
      <c r="M2" s="232"/>
      <c r="N2" s="232"/>
      <c r="O2" s="232"/>
      <c r="P2" s="232"/>
      <c r="Q2" s="232"/>
      <c r="R2" s="232"/>
      <c r="S2" s="232"/>
      <c r="T2" s="232"/>
      <c r="U2" s="233"/>
      <c r="V2" s="79" t="s">
        <v>1</v>
      </c>
      <c r="W2" s="79" t="s">
        <v>2</v>
      </c>
    </row>
    <row r="3" spans="1:23" ht="19.5" customHeight="1" x14ac:dyDescent="0.2">
      <c r="B3" s="242"/>
      <c r="C3" s="243"/>
      <c r="D3" s="234"/>
      <c r="E3" s="235"/>
      <c r="F3" s="235"/>
      <c r="G3" s="235"/>
      <c r="H3" s="235"/>
      <c r="I3" s="235"/>
      <c r="J3" s="235"/>
      <c r="K3" s="235"/>
      <c r="L3" s="235"/>
      <c r="M3" s="235"/>
      <c r="N3" s="235"/>
      <c r="O3" s="235"/>
      <c r="P3" s="235"/>
      <c r="Q3" s="235"/>
      <c r="R3" s="235"/>
      <c r="S3" s="235"/>
      <c r="T3" s="235"/>
      <c r="U3" s="236"/>
      <c r="V3" s="79" t="s">
        <v>3</v>
      </c>
      <c r="W3" s="79">
        <v>4</v>
      </c>
    </row>
    <row r="4" spans="1:23" ht="19.5" customHeight="1" x14ac:dyDescent="0.2">
      <c r="B4" s="242"/>
      <c r="C4" s="243"/>
      <c r="D4" s="234"/>
      <c r="E4" s="235"/>
      <c r="F4" s="235"/>
      <c r="G4" s="235"/>
      <c r="H4" s="235"/>
      <c r="I4" s="235"/>
      <c r="J4" s="235"/>
      <c r="K4" s="235"/>
      <c r="L4" s="235"/>
      <c r="M4" s="235"/>
      <c r="N4" s="235"/>
      <c r="O4" s="235"/>
      <c r="P4" s="235"/>
      <c r="Q4" s="235"/>
      <c r="R4" s="235"/>
      <c r="S4" s="235"/>
      <c r="T4" s="235"/>
      <c r="U4" s="236"/>
      <c r="V4" s="79" t="s">
        <v>4</v>
      </c>
      <c r="W4" s="79" t="s">
        <v>5</v>
      </c>
    </row>
    <row r="5" spans="1:23" ht="19.5" customHeight="1" x14ac:dyDescent="0.2">
      <c r="B5" s="244"/>
      <c r="C5" s="245"/>
      <c r="D5" s="237"/>
      <c r="E5" s="238"/>
      <c r="F5" s="238"/>
      <c r="G5" s="238"/>
      <c r="H5" s="238"/>
      <c r="I5" s="238"/>
      <c r="J5" s="238"/>
      <c r="K5" s="238"/>
      <c r="L5" s="238"/>
      <c r="M5" s="238"/>
      <c r="N5" s="238"/>
      <c r="O5" s="238"/>
      <c r="P5" s="238"/>
      <c r="Q5" s="238"/>
      <c r="R5" s="238"/>
      <c r="S5" s="238"/>
      <c r="T5" s="238"/>
      <c r="U5" s="239"/>
      <c r="V5" s="79" t="s">
        <v>6</v>
      </c>
      <c r="W5" s="79" t="s">
        <v>101</v>
      </c>
    </row>
    <row r="6" spans="1:23" ht="12" customHeight="1" x14ac:dyDescent="0.2">
      <c r="B6" s="39"/>
      <c r="C6" s="39"/>
      <c r="D6" s="78"/>
      <c r="E6" s="78"/>
      <c r="F6" s="78"/>
      <c r="G6" s="78"/>
      <c r="H6" s="78"/>
      <c r="I6" s="78"/>
      <c r="J6" s="78"/>
      <c r="K6" s="78"/>
      <c r="L6" s="78"/>
      <c r="W6" s="84" t="s">
        <v>8</v>
      </c>
    </row>
    <row r="7" spans="1:23" ht="20.25" customHeight="1" x14ac:dyDescent="0.2">
      <c r="B7" s="224" t="s">
        <v>102</v>
      </c>
      <c r="C7" s="224"/>
      <c r="D7" s="224"/>
      <c r="E7" s="224"/>
      <c r="F7" s="224"/>
      <c r="G7" s="224"/>
      <c r="H7" s="224"/>
      <c r="I7" s="224"/>
      <c r="J7" s="224"/>
      <c r="K7" s="224"/>
      <c r="L7" s="224"/>
      <c r="M7" s="224"/>
      <c r="N7" s="224"/>
      <c r="O7" s="224"/>
      <c r="P7" s="224"/>
      <c r="Q7" s="224"/>
      <c r="R7" s="224"/>
      <c r="S7" s="224"/>
      <c r="T7" s="224"/>
      <c r="U7" s="224"/>
      <c r="V7" s="224"/>
      <c r="W7" s="224"/>
    </row>
    <row r="8" spans="1:23" x14ac:dyDescent="0.2">
      <c r="B8" s="72"/>
      <c r="C8" s="72"/>
      <c r="D8" s="77"/>
      <c r="E8" s="71"/>
      <c r="F8" s="71"/>
      <c r="L8" s="75"/>
    </row>
    <row r="9" spans="1:23" ht="15" customHeight="1" x14ac:dyDescent="0.2">
      <c r="A9" s="46"/>
      <c r="B9" s="183" t="s">
        <v>103</v>
      </c>
      <c r="C9" s="184"/>
      <c r="D9" s="214">
        <v>46093</v>
      </c>
      <c r="E9" s="215"/>
      <c r="F9" s="73" t="s">
        <v>104</v>
      </c>
      <c r="G9" s="185" t="s">
        <v>49</v>
      </c>
      <c r="H9" s="187"/>
      <c r="I9" s="76"/>
      <c r="J9" s="183" t="s">
        <v>105</v>
      </c>
      <c r="K9" s="183"/>
      <c r="L9" s="183"/>
      <c r="M9" s="184"/>
      <c r="N9" s="215" t="s">
        <v>106</v>
      </c>
      <c r="O9" s="215"/>
      <c r="P9" s="215"/>
      <c r="Q9" s="215"/>
      <c r="R9" s="215"/>
      <c r="T9" s="42"/>
      <c r="U9" s="42"/>
    </row>
    <row r="10" spans="1:23" x14ac:dyDescent="0.2">
      <c r="B10" s="72"/>
      <c r="C10" s="72"/>
      <c r="D10" s="71"/>
      <c r="E10" s="71"/>
      <c r="F10" s="71"/>
      <c r="L10" s="75"/>
    </row>
    <row r="11" spans="1:23" s="67" customFormat="1" ht="28.5" customHeight="1" x14ac:dyDescent="0.2">
      <c r="B11" s="200" t="s">
        <v>107</v>
      </c>
      <c r="C11" s="200" t="s">
        <v>108</v>
      </c>
      <c r="D11" s="200" t="s">
        <v>109</v>
      </c>
      <c r="E11" s="200"/>
      <c r="F11" s="228" t="s">
        <v>110</v>
      </c>
      <c r="G11" s="200" t="s">
        <v>111</v>
      </c>
      <c r="H11" s="205" t="s">
        <v>112</v>
      </c>
      <c r="I11" s="206"/>
      <c r="J11" s="206"/>
      <c r="K11" s="206"/>
      <c r="L11" s="206"/>
      <c r="M11" s="206"/>
      <c r="N11" s="206"/>
      <c r="O11" s="206"/>
      <c r="P11" s="207"/>
      <c r="Q11" s="211" t="s">
        <v>113</v>
      </c>
      <c r="R11" s="211"/>
      <c r="S11" s="211"/>
      <c r="T11" s="211"/>
      <c r="U11" s="226" t="s">
        <v>114</v>
      </c>
    </row>
    <row r="12" spans="1:23" s="67" customFormat="1" ht="21.75" customHeight="1" x14ac:dyDescent="0.2">
      <c r="B12" s="200"/>
      <c r="C12" s="200"/>
      <c r="D12" s="200"/>
      <c r="E12" s="200"/>
      <c r="F12" s="229"/>
      <c r="G12" s="200"/>
      <c r="H12" s="205" t="s">
        <v>115</v>
      </c>
      <c r="I12" s="206"/>
      <c r="J12" s="206"/>
      <c r="K12" s="207"/>
      <c r="L12" s="205" t="s">
        <v>116</v>
      </c>
      <c r="M12" s="206"/>
      <c r="N12" s="206"/>
      <c r="O12" s="206"/>
      <c r="P12" s="207"/>
      <c r="Q12" s="208" t="s">
        <v>117</v>
      </c>
      <c r="R12" s="208" t="s">
        <v>118</v>
      </c>
      <c r="S12" s="208" t="s">
        <v>119</v>
      </c>
      <c r="T12" s="222" t="s">
        <v>120</v>
      </c>
      <c r="U12" s="226" t="s">
        <v>121</v>
      </c>
    </row>
    <row r="13" spans="1:23" s="67" customFormat="1" ht="63.75" x14ac:dyDescent="0.2">
      <c r="B13" s="200"/>
      <c r="C13" s="200"/>
      <c r="D13" s="69" t="s">
        <v>122</v>
      </c>
      <c r="E13" s="69" t="s">
        <v>36</v>
      </c>
      <c r="F13" s="230"/>
      <c r="G13" s="200"/>
      <c r="H13" s="69" t="s">
        <v>123</v>
      </c>
      <c r="I13" s="69" t="s">
        <v>124</v>
      </c>
      <c r="J13" s="69" t="s">
        <v>125</v>
      </c>
      <c r="K13" s="69" t="s">
        <v>124</v>
      </c>
      <c r="L13" s="69" t="s">
        <v>126</v>
      </c>
      <c r="M13" s="70" t="s">
        <v>38</v>
      </c>
      <c r="N13" s="70" t="s">
        <v>127</v>
      </c>
      <c r="O13" s="70" t="s">
        <v>128</v>
      </c>
      <c r="P13" s="69" t="s">
        <v>129</v>
      </c>
      <c r="Q13" s="209"/>
      <c r="R13" s="209"/>
      <c r="S13" s="209"/>
      <c r="T13" s="223"/>
      <c r="U13" s="226"/>
    </row>
    <row r="14" spans="1:23" s="60" customFormat="1" ht="191.25" customHeight="1" x14ac:dyDescent="0.2">
      <c r="B14" s="216" t="s">
        <v>52</v>
      </c>
      <c r="C14" s="216" t="s">
        <v>130</v>
      </c>
      <c r="D14" s="191" t="s">
        <v>131</v>
      </c>
      <c r="E14" s="194">
        <f>VLOOKUP(D14,Criterios!$A$20:$B$24,2,FALSE)</f>
        <v>0.4</v>
      </c>
      <c r="F14" s="220" t="s">
        <v>132</v>
      </c>
      <c r="G14" s="125" t="s">
        <v>133</v>
      </c>
      <c r="H14" s="63" t="s">
        <v>134</v>
      </c>
      <c r="I14" s="64">
        <f>VLOOKUP(H14,Criterios!$B$3:$C$6,2,FALSE)</f>
        <v>0.25</v>
      </c>
      <c r="J14" s="63" t="s">
        <v>61</v>
      </c>
      <c r="K14" s="64">
        <f>VLOOKUP(J14,Criterios!$B$7:$C$9,2,FALSE)</f>
        <v>0.15</v>
      </c>
      <c r="L14" s="63" t="s">
        <v>135</v>
      </c>
      <c r="M14" s="63" t="s">
        <v>136</v>
      </c>
      <c r="N14" s="63" t="s">
        <v>137</v>
      </c>
      <c r="O14" s="63" t="s">
        <v>138</v>
      </c>
      <c r="P14" s="63" t="s">
        <v>139</v>
      </c>
      <c r="Q14" s="62">
        <f t="shared" ref="Q14:Q45" si="0">+I14+K14</f>
        <v>0.4</v>
      </c>
      <c r="R14" s="62">
        <f>(E14-(E14*Q14))</f>
        <v>0.24</v>
      </c>
      <c r="S14" s="219">
        <f>IF(R15&gt;1%,R15,R14)</f>
        <v>0.24</v>
      </c>
      <c r="T14" s="197">
        <f>IF(S18&gt;1%,S18,(IF(S16&gt;1%,S16,S14)))</f>
        <v>0.14399999999999999</v>
      </c>
      <c r="U14" s="188" t="str">
        <f>IF(T14&lt;=20%,Criterios!$A$20,IF(T14&lt;=40%,Criterios!$A$21,IF(T14&lt;=60%,Criterios!$A$22,IF(T14&lt;=80,Criterios!$A$23,Criterios!$A$24))))</f>
        <v>Muy baja</v>
      </c>
    </row>
    <row r="15" spans="1:23" s="60" customFormat="1" ht="14.25" x14ac:dyDescent="0.2">
      <c r="B15" s="217"/>
      <c r="C15" s="217"/>
      <c r="D15" s="192"/>
      <c r="E15" s="195"/>
      <c r="F15" s="221"/>
      <c r="G15" s="126" t="s">
        <v>140</v>
      </c>
      <c r="H15" s="57" t="s">
        <v>141</v>
      </c>
      <c r="I15" s="58">
        <f>VLOOKUP(H15,Criterios!$B$3:$C$6,2,FALSE)</f>
        <v>0</v>
      </c>
      <c r="J15" s="57" t="s">
        <v>141</v>
      </c>
      <c r="K15" s="58">
        <f>VLOOKUP(J15,Criterios!$B$7:$C$9,2,FALSE)</f>
        <v>0</v>
      </c>
      <c r="L15" s="57"/>
      <c r="M15" s="57"/>
      <c r="N15" s="57"/>
      <c r="O15" s="57"/>
      <c r="P15" s="57"/>
      <c r="Q15" s="56">
        <f t="shared" si="0"/>
        <v>0</v>
      </c>
      <c r="R15" s="56">
        <f>(R14-(R14*Q15))</f>
        <v>0.24</v>
      </c>
      <c r="S15" s="210"/>
      <c r="T15" s="198"/>
      <c r="U15" s="189"/>
    </row>
    <row r="16" spans="1:23" s="60" customFormat="1" ht="193.5" customHeight="1" x14ac:dyDescent="0.2">
      <c r="B16" s="217"/>
      <c r="C16" s="217"/>
      <c r="D16" s="192"/>
      <c r="E16" s="195"/>
      <c r="F16" s="221" t="s">
        <v>142</v>
      </c>
      <c r="G16" s="130" t="s">
        <v>143</v>
      </c>
      <c r="H16" s="57" t="s">
        <v>134</v>
      </c>
      <c r="I16" s="58">
        <f>VLOOKUP(H16,Criterios!$B$3:$C$6,2,FALSE)</f>
        <v>0.25</v>
      </c>
      <c r="J16" s="57" t="s">
        <v>61</v>
      </c>
      <c r="K16" s="58">
        <f>VLOOKUP(J16,Criterios!$B$7:$C$9,2,FALSE)</f>
        <v>0.15</v>
      </c>
      <c r="L16" s="57" t="s">
        <v>135</v>
      </c>
      <c r="M16" s="57" t="s">
        <v>136</v>
      </c>
      <c r="N16" s="57" t="s">
        <v>137</v>
      </c>
      <c r="O16" s="57" t="s">
        <v>138</v>
      </c>
      <c r="P16" s="57" t="s">
        <v>139</v>
      </c>
      <c r="Q16" s="56">
        <f t="shared" si="0"/>
        <v>0.4</v>
      </c>
      <c r="R16" s="56">
        <f>IF(Q16&gt;1%,(R15-(R15*Q16)),Q16)</f>
        <v>0.14399999999999999</v>
      </c>
      <c r="S16" s="210">
        <f>IF(R17&gt;1%,R17,R16)</f>
        <v>0.14399999999999999</v>
      </c>
      <c r="T16" s="198"/>
      <c r="U16" s="189"/>
    </row>
    <row r="17" spans="2:21" s="60" customFormat="1" ht="14.25" x14ac:dyDescent="0.2">
      <c r="B17" s="217"/>
      <c r="C17" s="217"/>
      <c r="D17" s="192"/>
      <c r="E17" s="195"/>
      <c r="F17" s="221"/>
      <c r="G17" s="126" t="s">
        <v>140</v>
      </c>
      <c r="H17" s="57" t="s">
        <v>141</v>
      </c>
      <c r="I17" s="58">
        <f>VLOOKUP(H17,Criterios!$B$3:$C$6,2,FALSE)</f>
        <v>0</v>
      </c>
      <c r="J17" s="57" t="s">
        <v>141</v>
      </c>
      <c r="K17" s="58">
        <f>VLOOKUP(J17,Criterios!$B$7:$C$9,2,FALSE)</f>
        <v>0</v>
      </c>
      <c r="L17" s="57"/>
      <c r="M17" s="57"/>
      <c r="N17" s="57"/>
      <c r="O17" s="57"/>
      <c r="P17" s="57"/>
      <c r="Q17" s="56">
        <f t="shared" si="0"/>
        <v>0</v>
      </c>
      <c r="R17" s="56">
        <f>(R16-(R16*Q17))</f>
        <v>0.14399999999999999</v>
      </c>
      <c r="S17" s="210"/>
      <c r="T17" s="198"/>
      <c r="U17" s="189"/>
    </row>
    <row r="18" spans="2:21" s="60" customFormat="1" ht="14.25" x14ac:dyDescent="0.2">
      <c r="B18" s="217"/>
      <c r="C18" s="217"/>
      <c r="D18" s="192"/>
      <c r="E18" s="195"/>
      <c r="F18" s="212" t="s">
        <v>144</v>
      </c>
      <c r="G18" s="127" t="s">
        <v>145</v>
      </c>
      <c r="H18" s="57" t="s">
        <v>141</v>
      </c>
      <c r="I18" s="54">
        <f>VLOOKUP(H18,Criterios!$B$3:$C$6,2,FALSE)</f>
        <v>0</v>
      </c>
      <c r="J18" s="57" t="s">
        <v>141</v>
      </c>
      <c r="K18" s="54">
        <f>VLOOKUP(J18,Criterios!$B$7:$C$9,2,FALSE)</f>
        <v>0</v>
      </c>
      <c r="L18" s="53"/>
      <c r="M18" s="53"/>
      <c r="N18" s="53"/>
      <c r="O18" s="53"/>
      <c r="P18" s="53"/>
      <c r="Q18" s="52">
        <f t="shared" si="0"/>
        <v>0</v>
      </c>
      <c r="R18" s="52">
        <f>IF(Q18&gt;1%,(R17-(R17*Q18)),Q18)</f>
        <v>0</v>
      </c>
      <c r="S18" s="203">
        <f>IF(R19&gt;1%,R19,R18)</f>
        <v>0</v>
      </c>
      <c r="T18" s="198"/>
      <c r="U18" s="189"/>
    </row>
    <row r="19" spans="2:21" s="60" customFormat="1" ht="14.25" x14ac:dyDescent="0.2">
      <c r="B19" s="218"/>
      <c r="C19" s="218"/>
      <c r="D19" s="193"/>
      <c r="E19" s="196"/>
      <c r="F19" s="213"/>
      <c r="G19" s="128" t="s">
        <v>140</v>
      </c>
      <c r="H19" s="49" t="s">
        <v>141</v>
      </c>
      <c r="I19" s="50">
        <f>VLOOKUP(H19,Criterios!$B$3:$C$6,2,FALSE)</f>
        <v>0</v>
      </c>
      <c r="J19" s="49" t="s">
        <v>141</v>
      </c>
      <c r="K19" s="50">
        <f>VLOOKUP(J19,Criterios!$B$7:$C$9,2,FALSE)</f>
        <v>0</v>
      </c>
      <c r="L19" s="49"/>
      <c r="M19" s="49"/>
      <c r="N19" s="49"/>
      <c r="O19" s="49"/>
      <c r="P19" s="49"/>
      <c r="Q19" s="48">
        <f t="shared" si="0"/>
        <v>0</v>
      </c>
      <c r="R19" s="48">
        <f>IF(Q19&gt;1%,(R18-(R18*Q19)),Q19)</f>
        <v>0</v>
      </c>
      <c r="S19" s="204"/>
      <c r="T19" s="199"/>
      <c r="U19" s="190"/>
    </row>
    <row r="20" spans="2:21" s="60" customFormat="1" ht="149.25" customHeight="1" x14ac:dyDescent="0.2">
      <c r="B20" s="216" t="s">
        <v>70</v>
      </c>
      <c r="C20" s="216" t="s">
        <v>72</v>
      </c>
      <c r="D20" s="191" t="s">
        <v>146</v>
      </c>
      <c r="E20" s="194">
        <f>VLOOKUP(D20,Criterios!$A$20:$B$24,2,FALSE)</f>
        <v>0.2</v>
      </c>
      <c r="F20" s="220" t="s">
        <v>147</v>
      </c>
      <c r="G20" s="117" t="s">
        <v>75</v>
      </c>
      <c r="H20" s="63" t="s">
        <v>134</v>
      </c>
      <c r="I20" s="64">
        <f>VLOOKUP(H20,Criterios!$B$3:$C$6,2,FALSE)</f>
        <v>0.25</v>
      </c>
      <c r="J20" s="63" t="s">
        <v>61</v>
      </c>
      <c r="K20" s="64">
        <f>VLOOKUP(J20,Criterios!$B$7:$C$9,2,FALSE)</f>
        <v>0.15</v>
      </c>
      <c r="L20" s="63" t="s">
        <v>135</v>
      </c>
      <c r="M20" s="63" t="s">
        <v>136</v>
      </c>
      <c r="N20" s="63" t="s">
        <v>137</v>
      </c>
      <c r="O20" s="63" t="s">
        <v>138</v>
      </c>
      <c r="P20" s="63" t="s">
        <v>139</v>
      </c>
      <c r="Q20" s="62">
        <f t="shared" si="0"/>
        <v>0.4</v>
      </c>
      <c r="R20" s="62">
        <f>(E20-(E20*Q20))</f>
        <v>0.12</v>
      </c>
      <c r="S20" s="219">
        <f>IF(R21&gt;1%,R21,R20)</f>
        <v>0.12</v>
      </c>
      <c r="T20" s="197">
        <f>IF(S24&gt;1%,S24,(IF(S22&gt;1%,S22,S20)))</f>
        <v>7.1999999999999995E-2</v>
      </c>
      <c r="U20" s="188" t="str">
        <f>IF(T20&lt;=20%,Criterios!$A$20,IF(T20&lt;=40%,Criterios!$A$21,IF(T20&lt;=60%,Criterios!$A$22,IF(T20&lt;=80,Criterios!$A$23,Criterios!$A$24))))</f>
        <v>Muy baja</v>
      </c>
    </row>
    <row r="21" spans="2:21" s="60" customFormat="1" ht="14.25" x14ac:dyDescent="0.2">
      <c r="B21" s="217"/>
      <c r="C21" s="217"/>
      <c r="D21" s="192"/>
      <c r="E21" s="195"/>
      <c r="F21" s="221"/>
      <c r="G21" s="126" t="s">
        <v>140</v>
      </c>
      <c r="H21" s="57" t="s">
        <v>141</v>
      </c>
      <c r="I21" s="58">
        <f>VLOOKUP(H21,Criterios!$B$3:$C$6,2,FALSE)</f>
        <v>0</v>
      </c>
      <c r="J21" s="57" t="s">
        <v>141</v>
      </c>
      <c r="K21" s="58">
        <f>VLOOKUP(J21,Criterios!$B$7:$C$9,2,FALSE)</f>
        <v>0</v>
      </c>
      <c r="L21" s="57"/>
      <c r="M21" s="57"/>
      <c r="N21" s="57"/>
      <c r="O21" s="57"/>
      <c r="P21" s="57"/>
      <c r="Q21" s="56">
        <f t="shared" si="0"/>
        <v>0</v>
      </c>
      <c r="R21" s="56">
        <f>(R20-(R20*Q21))</f>
        <v>0.12</v>
      </c>
      <c r="S21" s="210"/>
      <c r="T21" s="198"/>
      <c r="U21" s="189"/>
    </row>
    <row r="22" spans="2:21" s="60" customFormat="1" ht="141.75" customHeight="1" x14ac:dyDescent="0.2">
      <c r="B22" s="217"/>
      <c r="C22" s="217"/>
      <c r="D22" s="192"/>
      <c r="E22" s="195"/>
      <c r="F22" s="221" t="s">
        <v>148</v>
      </c>
      <c r="G22" s="117" t="s">
        <v>149</v>
      </c>
      <c r="H22" s="57" t="s">
        <v>134</v>
      </c>
      <c r="I22" s="58">
        <f>VLOOKUP(H22,Criterios!$B$3:$C$6,2,FALSE)</f>
        <v>0.25</v>
      </c>
      <c r="J22" s="57" t="s">
        <v>61</v>
      </c>
      <c r="K22" s="58">
        <f>VLOOKUP(J22,Criterios!$B$7:$C$9,2,FALSE)</f>
        <v>0.15</v>
      </c>
      <c r="L22" s="57" t="s">
        <v>135</v>
      </c>
      <c r="M22" s="57" t="s">
        <v>136</v>
      </c>
      <c r="N22" s="57" t="s">
        <v>137</v>
      </c>
      <c r="O22" s="57" t="s">
        <v>138</v>
      </c>
      <c r="P22" s="57" t="s">
        <v>139</v>
      </c>
      <c r="Q22" s="56">
        <f t="shared" si="0"/>
        <v>0.4</v>
      </c>
      <c r="R22" s="56">
        <f>IF(Q22&gt;1%,(R21-(R21*Q22)),Q22)</f>
        <v>7.1999999999999995E-2</v>
      </c>
      <c r="S22" s="210">
        <f>IF(R23&gt;1%,R23,R22)</f>
        <v>7.1999999999999995E-2</v>
      </c>
      <c r="T22" s="198"/>
      <c r="U22" s="189"/>
    </row>
    <row r="23" spans="2:21" s="60" customFormat="1" ht="14.25" x14ac:dyDescent="0.2">
      <c r="B23" s="217"/>
      <c r="C23" s="217"/>
      <c r="D23" s="192"/>
      <c r="E23" s="195"/>
      <c r="F23" s="221"/>
      <c r="G23" s="126" t="s">
        <v>140</v>
      </c>
      <c r="H23" s="57" t="s">
        <v>141</v>
      </c>
      <c r="I23" s="58">
        <f>VLOOKUP(H23,Criterios!$B$3:$C$6,2,FALSE)</f>
        <v>0</v>
      </c>
      <c r="J23" s="57" t="s">
        <v>141</v>
      </c>
      <c r="K23" s="58">
        <f>VLOOKUP(J23,Criterios!$B$7:$C$9,2,FALSE)</f>
        <v>0</v>
      </c>
      <c r="L23" s="57"/>
      <c r="M23" s="57"/>
      <c r="N23" s="57"/>
      <c r="O23" s="57"/>
      <c r="P23" s="57"/>
      <c r="Q23" s="56">
        <f t="shared" si="0"/>
        <v>0</v>
      </c>
      <c r="R23" s="56">
        <f>(R22-(R22*Q23))</f>
        <v>7.1999999999999995E-2</v>
      </c>
      <c r="S23" s="210"/>
      <c r="T23" s="198"/>
      <c r="U23" s="189"/>
    </row>
    <row r="24" spans="2:21" s="60" customFormat="1" ht="14.25" x14ac:dyDescent="0.2">
      <c r="B24" s="217"/>
      <c r="C24" s="217"/>
      <c r="D24" s="192"/>
      <c r="E24" s="195"/>
      <c r="F24" s="212" t="s">
        <v>144</v>
      </c>
      <c r="G24" s="127" t="s">
        <v>145</v>
      </c>
      <c r="H24" s="57" t="s">
        <v>141</v>
      </c>
      <c r="I24" s="54">
        <f>VLOOKUP(H24,Criterios!$B$3:$C$6,2,FALSE)</f>
        <v>0</v>
      </c>
      <c r="J24" s="57" t="s">
        <v>141</v>
      </c>
      <c r="K24" s="54">
        <f>VLOOKUP(J24,Criterios!$B$7:$C$9,2,FALSE)</f>
        <v>0</v>
      </c>
      <c r="L24" s="53"/>
      <c r="M24" s="53"/>
      <c r="N24" s="53"/>
      <c r="O24" s="53"/>
      <c r="P24" s="53"/>
      <c r="Q24" s="52">
        <f t="shared" si="0"/>
        <v>0</v>
      </c>
      <c r="R24" s="52">
        <f>IF(Q24&gt;1%,(R23-(R23*Q24)),Q24)</f>
        <v>0</v>
      </c>
      <c r="S24" s="203">
        <f>IF(R25&gt;1%,R25,R24)</f>
        <v>0</v>
      </c>
      <c r="T24" s="198"/>
      <c r="U24" s="189"/>
    </row>
    <row r="25" spans="2:21" s="60" customFormat="1" ht="14.25" x14ac:dyDescent="0.2">
      <c r="B25" s="218"/>
      <c r="C25" s="218"/>
      <c r="D25" s="193"/>
      <c r="E25" s="196"/>
      <c r="F25" s="213"/>
      <c r="G25" s="128" t="s">
        <v>140</v>
      </c>
      <c r="H25" s="49" t="s">
        <v>141</v>
      </c>
      <c r="I25" s="50">
        <f>VLOOKUP(H25,Criterios!$B$3:$C$6,2,FALSE)</f>
        <v>0</v>
      </c>
      <c r="J25" s="49" t="s">
        <v>141</v>
      </c>
      <c r="K25" s="50">
        <f>VLOOKUP(J25,Criterios!$B$7:$C$9,2,FALSE)</f>
        <v>0</v>
      </c>
      <c r="L25" s="49"/>
      <c r="M25" s="49"/>
      <c r="N25" s="49"/>
      <c r="O25" s="49"/>
      <c r="P25" s="49"/>
      <c r="Q25" s="48">
        <f t="shared" si="0"/>
        <v>0</v>
      </c>
      <c r="R25" s="48">
        <f>IF(Q25&gt;1%,(R24-(R24*Q25)),Q25)</f>
        <v>0</v>
      </c>
      <c r="S25" s="204"/>
      <c r="T25" s="199"/>
      <c r="U25" s="190"/>
    </row>
    <row r="26" spans="2:21" s="60" customFormat="1" ht="186" customHeight="1" x14ac:dyDescent="0.2">
      <c r="B26" s="191" t="s">
        <v>81</v>
      </c>
      <c r="C26" s="191" t="s">
        <v>150</v>
      </c>
      <c r="D26" s="191" t="s">
        <v>151</v>
      </c>
      <c r="E26" s="194">
        <f>VLOOKUP(D26,Criterios!$A$20:$B$24,2,FALSE)</f>
        <v>0.6</v>
      </c>
      <c r="F26" s="220" t="s">
        <v>152</v>
      </c>
      <c r="G26" s="129" t="s">
        <v>86</v>
      </c>
      <c r="H26" s="63" t="s">
        <v>134</v>
      </c>
      <c r="I26" s="64">
        <f>VLOOKUP(H26,Criterios!$B$3:$C$6,2,FALSE)</f>
        <v>0.25</v>
      </c>
      <c r="J26" s="63" t="s">
        <v>61</v>
      </c>
      <c r="K26" s="64">
        <f>VLOOKUP(J26,Criterios!$B$7:$C$9,2,FALSE)</f>
        <v>0.15</v>
      </c>
      <c r="L26" s="63" t="s">
        <v>135</v>
      </c>
      <c r="M26" s="63" t="s">
        <v>136</v>
      </c>
      <c r="N26" s="63" t="s">
        <v>137</v>
      </c>
      <c r="O26" s="63" t="s">
        <v>138</v>
      </c>
      <c r="P26" s="63" t="s">
        <v>139</v>
      </c>
      <c r="Q26" s="62">
        <f t="shared" si="0"/>
        <v>0.4</v>
      </c>
      <c r="R26" s="62">
        <f>(E26-(E26*Q26))</f>
        <v>0.36</v>
      </c>
      <c r="S26" s="219">
        <f>IF(R27&gt;1%,R27,R26)</f>
        <v>0.36</v>
      </c>
      <c r="T26" s="197">
        <f>IF(S30&gt;1%,S30,(IF(S28&gt;1%,S28,S26)))</f>
        <v>0.12959999999999999</v>
      </c>
      <c r="U26" s="188" t="str">
        <f>IF(T26&lt;=20%,Criterios!$A$20,IF(T26&lt;=40%,Criterios!$A$21,IF(T26&lt;=60%,Criterios!$A$22,IF(T26&lt;=80,Criterios!$A$23,Criterios!$A$24))))</f>
        <v>Muy baja</v>
      </c>
    </row>
    <row r="27" spans="2:21" s="60" customFormat="1" ht="14.25" x14ac:dyDescent="0.2">
      <c r="B27" s="192"/>
      <c r="C27" s="192"/>
      <c r="D27" s="192"/>
      <c r="E27" s="195"/>
      <c r="F27" s="221"/>
      <c r="G27" s="126" t="s">
        <v>140</v>
      </c>
      <c r="H27" s="57" t="s">
        <v>141</v>
      </c>
      <c r="I27" s="58">
        <f>VLOOKUP(H27,Criterios!$B$3:$C$6,2,FALSE)</f>
        <v>0</v>
      </c>
      <c r="J27" s="57" t="s">
        <v>141</v>
      </c>
      <c r="K27" s="58">
        <f>VLOOKUP(J27,Criterios!$B$7:$C$9,2,FALSE)</f>
        <v>0</v>
      </c>
      <c r="L27" s="57"/>
      <c r="M27" s="57"/>
      <c r="N27" s="57"/>
      <c r="O27" s="57"/>
      <c r="P27" s="57"/>
      <c r="Q27" s="56">
        <f t="shared" si="0"/>
        <v>0</v>
      </c>
      <c r="R27" s="56">
        <f>(R26-(R26*Q27))</f>
        <v>0.36</v>
      </c>
      <c r="S27" s="210"/>
      <c r="T27" s="198"/>
      <c r="U27" s="189"/>
    </row>
    <row r="28" spans="2:21" s="60" customFormat="1" ht="152.25" customHeight="1" x14ac:dyDescent="0.2">
      <c r="B28" s="192"/>
      <c r="C28" s="192"/>
      <c r="D28" s="192"/>
      <c r="E28" s="195"/>
      <c r="F28" s="221" t="s">
        <v>153</v>
      </c>
      <c r="G28" s="130" t="s">
        <v>154</v>
      </c>
      <c r="H28" s="57" t="s">
        <v>134</v>
      </c>
      <c r="I28" s="58">
        <f>VLOOKUP(H28,Criterios!$B$3:$C$6,2,FALSE)</f>
        <v>0.25</v>
      </c>
      <c r="J28" s="57" t="s">
        <v>61</v>
      </c>
      <c r="K28" s="58">
        <f>VLOOKUP(J28,Criterios!$B$7:$C$9,2,FALSE)</f>
        <v>0.15</v>
      </c>
      <c r="L28" s="57" t="s">
        <v>135</v>
      </c>
      <c r="M28" s="57" t="s">
        <v>136</v>
      </c>
      <c r="N28" s="57" t="s">
        <v>137</v>
      </c>
      <c r="O28" s="57" t="s">
        <v>138</v>
      </c>
      <c r="P28" s="57" t="s">
        <v>139</v>
      </c>
      <c r="Q28" s="56">
        <f t="shared" si="0"/>
        <v>0.4</v>
      </c>
      <c r="R28" s="56">
        <f>IF(Q28&gt;1%,(R27-(R27*Q28)),Q28)</f>
        <v>0.216</v>
      </c>
      <c r="S28" s="210">
        <f>IF(R29&gt;1%,R29,R28)</f>
        <v>0.216</v>
      </c>
      <c r="T28" s="198"/>
      <c r="U28" s="189"/>
    </row>
    <row r="29" spans="2:21" s="60" customFormat="1" ht="14.25" x14ac:dyDescent="0.2">
      <c r="B29" s="192"/>
      <c r="C29" s="192"/>
      <c r="D29" s="192"/>
      <c r="E29" s="195"/>
      <c r="F29" s="221"/>
      <c r="G29" s="126" t="s">
        <v>140</v>
      </c>
      <c r="H29" s="57" t="s">
        <v>141</v>
      </c>
      <c r="I29" s="58">
        <f>VLOOKUP(H29,Criterios!$B$3:$C$6,2,FALSE)</f>
        <v>0</v>
      </c>
      <c r="J29" s="57" t="s">
        <v>141</v>
      </c>
      <c r="K29" s="58">
        <f>VLOOKUP(J29,Criterios!$B$7:$C$9,2,FALSE)</f>
        <v>0</v>
      </c>
      <c r="L29" s="57"/>
      <c r="M29" s="57"/>
      <c r="N29" s="57"/>
      <c r="O29" s="57"/>
      <c r="P29" s="57"/>
      <c r="Q29" s="56">
        <f t="shared" si="0"/>
        <v>0</v>
      </c>
      <c r="R29" s="56">
        <f>(R28-(R28*Q29))</f>
        <v>0.216</v>
      </c>
      <c r="S29" s="210"/>
      <c r="T29" s="198"/>
      <c r="U29" s="189"/>
    </row>
    <row r="30" spans="2:21" s="60" customFormat="1" ht="134.25" customHeight="1" x14ac:dyDescent="0.2">
      <c r="B30" s="192"/>
      <c r="C30" s="192"/>
      <c r="D30" s="192"/>
      <c r="E30" s="195"/>
      <c r="F30" s="221" t="s">
        <v>155</v>
      </c>
      <c r="G30" s="127" t="s">
        <v>156</v>
      </c>
      <c r="H30" s="53" t="s">
        <v>134</v>
      </c>
      <c r="I30" s="54">
        <f>VLOOKUP(H30,Criterios!$B$3:$C$6,2,FALSE)</f>
        <v>0.25</v>
      </c>
      <c r="J30" s="53" t="s">
        <v>61</v>
      </c>
      <c r="K30" s="54">
        <f>VLOOKUP(J30,Criterios!$B$7:$C$9,2,FALSE)</f>
        <v>0.15</v>
      </c>
      <c r="L30" s="53" t="s">
        <v>135</v>
      </c>
      <c r="M30" s="53" t="s">
        <v>136</v>
      </c>
      <c r="N30" s="53" t="s">
        <v>137</v>
      </c>
      <c r="O30" s="53" t="s">
        <v>138</v>
      </c>
      <c r="P30" s="53" t="s">
        <v>139</v>
      </c>
      <c r="Q30" s="52">
        <f t="shared" si="0"/>
        <v>0.4</v>
      </c>
      <c r="R30" s="52">
        <f>IF(Q30&gt;1%,(R29-(R29*Q30)),Q30)</f>
        <v>0.12959999999999999</v>
      </c>
      <c r="S30" s="203">
        <f>IF(R31&gt;1%,R31,R30)</f>
        <v>0.12959999999999999</v>
      </c>
      <c r="T30" s="198"/>
      <c r="U30" s="189"/>
    </row>
    <row r="31" spans="2:21" s="60" customFormat="1" ht="14.25" x14ac:dyDescent="0.2">
      <c r="B31" s="192"/>
      <c r="C31" s="192"/>
      <c r="D31" s="192"/>
      <c r="E31" s="195"/>
      <c r="F31" s="221"/>
      <c r="G31" s="128" t="s">
        <v>140</v>
      </c>
      <c r="H31" s="49" t="s">
        <v>141</v>
      </c>
      <c r="I31" s="50">
        <f>VLOOKUP(H31,Criterios!$B$3:$C$6,2,FALSE)</f>
        <v>0</v>
      </c>
      <c r="J31" s="49" t="s">
        <v>141</v>
      </c>
      <c r="K31" s="50">
        <f>VLOOKUP(J31,Criterios!$B$7:$C$9,2,FALSE)</f>
        <v>0</v>
      </c>
      <c r="L31" s="49"/>
      <c r="M31" s="49"/>
      <c r="N31" s="49"/>
      <c r="O31" s="49"/>
      <c r="P31" s="49"/>
      <c r="Q31" s="48">
        <f t="shared" si="0"/>
        <v>0</v>
      </c>
      <c r="R31" s="48">
        <f>IF(Q31&gt;1%,(R30-(R30*Q31)),Q31)</f>
        <v>0</v>
      </c>
      <c r="S31" s="204"/>
      <c r="T31" s="198"/>
      <c r="U31" s="189"/>
    </row>
    <row r="32" spans="2:21" s="60" customFormat="1" ht="152.25" customHeight="1" x14ac:dyDescent="0.2">
      <c r="B32" s="192"/>
      <c r="C32" s="192"/>
      <c r="D32" s="192"/>
      <c r="E32" s="195"/>
      <c r="F32" s="201" t="s">
        <v>157</v>
      </c>
      <c r="G32" s="127" t="s">
        <v>158</v>
      </c>
      <c r="H32" s="53" t="s">
        <v>134</v>
      </c>
      <c r="I32" s="54">
        <f>VLOOKUP(H32,Criterios!$B$3:$C$6,2,FALSE)</f>
        <v>0.25</v>
      </c>
      <c r="J32" s="53" t="s">
        <v>61</v>
      </c>
      <c r="K32" s="54">
        <f>VLOOKUP(J32,Criterios!$B$7:$C$9,2,FALSE)</f>
        <v>0.15</v>
      </c>
      <c r="L32" s="57" t="s">
        <v>135</v>
      </c>
      <c r="M32" s="53" t="s">
        <v>136</v>
      </c>
      <c r="N32" s="53" t="s">
        <v>137</v>
      </c>
      <c r="O32" s="53" t="s">
        <v>138</v>
      </c>
      <c r="P32" s="53" t="s">
        <v>139</v>
      </c>
      <c r="Q32" s="52">
        <f t="shared" si="0"/>
        <v>0.4</v>
      </c>
      <c r="R32" s="52">
        <f>IF(Q32&gt;1%,(R31-(R31*Q32)),Q32)</f>
        <v>0</v>
      </c>
      <c r="S32" s="203">
        <f>IF(R33&gt;1%,R33,R32)</f>
        <v>0</v>
      </c>
      <c r="T32" s="198"/>
      <c r="U32" s="189"/>
    </row>
    <row r="33" spans="1:21" s="60" customFormat="1" ht="14.25" x14ac:dyDescent="0.2">
      <c r="B33" s="193"/>
      <c r="C33" s="193"/>
      <c r="D33" s="193"/>
      <c r="E33" s="196"/>
      <c r="F33" s="202"/>
      <c r="G33" s="51" t="s">
        <v>140</v>
      </c>
      <c r="H33" s="49" t="s">
        <v>141</v>
      </c>
      <c r="I33" s="50">
        <f>VLOOKUP(H33,Criterios!$B$3:$C$6,2,FALSE)</f>
        <v>0</v>
      </c>
      <c r="J33" s="49" t="s">
        <v>141</v>
      </c>
      <c r="K33" s="50">
        <f>VLOOKUP(J33,Criterios!$B$7:$C$9,2,FALSE)</f>
        <v>0</v>
      </c>
      <c r="L33" s="53"/>
      <c r="M33" s="49"/>
      <c r="N33" s="49"/>
      <c r="O33" s="49"/>
      <c r="P33" s="49"/>
      <c r="Q33" s="48">
        <f t="shared" si="0"/>
        <v>0</v>
      </c>
      <c r="R33" s="48">
        <f>IF(Q33&gt;1%,(R32-(R32*Q33)),Q33)</f>
        <v>0</v>
      </c>
      <c r="S33" s="204"/>
      <c r="T33" s="199"/>
      <c r="U33" s="190"/>
    </row>
    <row r="34" spans="1:21" s="60" customFormat="1" ht="14.25" hidden="1" x14ac:dyDescent="0.2">
      <c r="B34" s="216"/>
      <c r="C34" s="216"/>
      <c r="D34" s="191"/>
      <c r="E34" s="194" t="e">
        <f>VLOOKUP(D34,Criterios!$A$20:$B$24,2,FALSE)</f>
        <v>#N/A</v>
      </c>
      <c r="F34" s="220" t="s">
        <v>159</v>
      </c>
      <c r="G34" s="65" t="s">
        <v>145</v>
      </c>
      <c r="H34" s="63"/>
      <c r="I34" s="64" t="e">
        <f>VLOOKUP(H34,Criterios!$B$3:$C$6,2,FALSE)</f>
        <v>#N/A</v>
      </c>
      <c r="J34" s="63"/>
      <c r="K34" s="64" t="e">
        <f>VLOOKUP(J34,Criterios!$B$7:$C$9,2,FALSE)</f>
        <v>#N/A</v>
      </c>
      <c r="L34" s="63"/>
      <c r="M34" s="63"/>
      <c r="N34" s="63"/>
      <c r="O34" s="63"/>
      <c r="P34" s="63"/>
      <c r="Q34" s="62" t="e">
        <f t="shared" si="0"/>
        <v>#N/A</v>
      </c>
      <c r="R34" s="62" t="e">
        <f>(E34-(E34*Q34))</f>
        <v>#N/A</v>
      </c>
      <c r="S34" s="219" t="e">
        <f>IF(R35&gt;1%,R35,R34)</f>
        <v>#N/A</v>
      </c>
      <c r="T34" s="197" t="e">
        <f>IF(S38&gt;1%,S38,(IF(S36&gt;1%,S36,S34)))</f>
        <v>#N/A</v>
      </c>
      <c r="U34" s="188" t="e">
        <f>IF(T34&lt;=20%,Criterios!$A$20,IF(T34&lt;=40%,Criterios!$A$21,IF(T34&lt;=60%,Criterios!$A$22,IF(T34&lt;=80,Criterios!$A$23,Criterios!$A$24))))</f>
        <v>#N/A</v>
      </c>
    </row>
    <row r="35" spans="1:21" s="60" customFormat="1" ht="14.25" hidden="1" x14ac:dyDescent="0.2">
      <c r="B35" s="217"/>
      <c r="C35" s="217"/>
      <c r="D35" s="192"/>
      <c r="E35" s="195"/>
      <c r="F35" s="221"/>
      <c r="G35" s="59" t="s">
        <v>140</v>
      </c>
      <c r="H35" s="57"/>
      <c r="I35" s="58" t="e">
        <f>VLOOKUP(H35,Criterios!$B$3:$C$6,2,FALSE)</f>
        <v>#N/A</v>
      </c>
      <c r="J35" s="57"/>
      <c r="K35" s="58" t="e">
        <f>VLOOKUP(J35,Criterios!$B$7:$C$9,2,FALSE)</f>
        <v>#N/A</v>
      </c>
      <c r="L35" s="57"/>
      <c r="M35" s="57"/>
      <c r="N35" s="57"/>
      <c r="O35" s="57"/>
      <c r="P35" s="57"/>
      <c r="Q35" s="56" t="e">
        <f t="shared" si="0"/>
        <v>#N/A</v>
      </c>
      <c r="R35" s="56" t="e">
        <f>(R34-(R34*Q35))</f>
        <v>#N/A</v>
      </c>
      <c r="S35" s="210"/>
      <c r="T35" s="198"/>
      <c r="U35" s="189"/>
    </row>
    <row r="36" spans="1:21" s="60" customFormat="1" ht="14.25" hidden="1" x14ac:dyDescent="0.2">
      <c r="B36" s="217"/>
      <c r="C36" s="217"/>
      <c r="D36" s="192"/>
      <c r="E36" s="195"/>
      <c r="F36" s="221" t="s">
        <v>160</v>
      </c>
      <c r="G36" s="59" t="s">
        <v>145</v>
      </c>
      <c r="H36" s="57"/>
      <c r="I36" s="58" t="e">
        <f>VLOOKUP(H36,Criterios!$B$3:$C$6,2,FALSE)</f>
        <v>#N/A</v>
      </c>
      <c r="J36" s="57"/>
      <c r="K36" s="58" t="e">
        <f>VLOOKUP(J36,Criterios!$B$7:$C$9,2,FALSE)</f>
        <v>#N/A</v>
      </c>
      <c r="L36" s="57"/>
      <c r="M36" s="57"/>
      <c r="N36" s="57"/>
      <c r="O36" s="57"/>
      <c r="P36" s="57"/>
      <c r="Q36" s="56" t="e">
        <f t="shared" si="0"/>
        <v>#N/A</v>
      </c>
      <c r="R36" s="56" t="e">
        <f>IF(Q36&gt;1%,(R35-(R35*Q36)),Q36)</f>
        <v>#N/A</v>
      </c>
      <c r="S36" s="210" t="e">
        <f>IF(R37&gt;1%,R37,R36)</f>
        <v>#N/A</v>
      </c>
      <c r="T36" s="198"/>
      <c r="U36" s="189"/>
    </row>
    <row r="37" spans="1:21" s="60" customFormat="1" ht="14.25" hidden="1" x14ac:dyDescent="0.2">
      <c r="B37" s="217"/>
      <c r="C37" s="217"/>
      <c r="D37" s="192"/>
      <c r="E37" s="195"/>
      <c r="F37" s="221"/>
      <c r="G37" s="59" t="s">
        <v>140</v>
      </c>
      <c r="H37" s="57"/>
      <c r="I37" s="58" t="e">
        <f>VLOOKUP(H37,Criterios!$B$3:$C$6,2,FALSE)</f>
        <v>#N/A</v>
      </c>
      <c r="J37" s="57"/>
      <c r="K37" s="58" t="e">
        <f>VLOOKUP(J37,Criterios!$B$7:$C$9,2,FALSE)</f>
        <v>#N/A</v>
      </c>
      <c r="L37" s="57"/>
      <c r="M37" s="57"/>
      <c r="N37" s="57"/>
      <c r="O37" s="57"/>
      <c r="P37" s="57"/>
      <c r="Q37" s="56" t="e">
        <f t="shared" si="0"/>
        <v>#N/A</v>
      </c>
      <c r="R37" s="56" t="e">
        <f>(R36-(R36*Q37))</f>
        <v>#N/A</v>
      </c>
      <c r="S37" s="210"/>
      <c r="T37" s="198"/>
      <c r="U37" s="189"/>
    </row>
    <row r="38" spans="1:21" s="60" customFormat="1" ht="14.25" hidden="1" x14ac:dyDescent="0.2">
      <c r="B38" s="217"/>
      <c r="C38" s="217"/>
      <c r="D38" s="192"/>
      <c r="E38" s="195"/>
      <c r="F38" s="212" t="s">
        <v>144</v>
      </c>
      <c r="G38" s="55" t="s">
        <v>145</v>
      </c>
      <c r="H38" s="53"/>
      <c r="I38" s="54" t="e">
        <f>VLOOKUP(H38,Criterios!$B$3:$C$6,2,FALSE)</f>
        <v>#N/A</v>
      </c>
      <c r="J38" s="53"/>
      <c r="K38" s="54" t="e">
        <f>VLOOKUP(J38,Criterios!$B$7:$C$9,2,FALSE)</f>
        <v>#N/A</v>
      </c>
      <c r="L38" s="53"/>
      <c r="M38" s="53"/>
      <c r="N38" s="53"/>
      <c r="O38" s="53"/>
      <c r="P38" s="53"/>
      <c r="Q38" s="52" t="e">
        <f t="shared" si="0"/>
        <v>#N/A</v>
      </c>
      <c r="R38" s="52" t="e">
        <f>IF(Q38&gt;1%,(R37-(R37*Q38)),Q38)</f>
        <v>#N/A</v>
      </c>
      <c r="S38" s="203" t="e">
        <f>IF(R39&gt;1%,R39,R38)</f>
        <v>#N/A</v>
      </c>
      <c r="T38" s="198"/>
      <c r="U38" s="189"/>
    </row>
    <row r="39" spans="1:21" s="60" customFormat="1" ht="14.25" hidden="1" x14ac:dyDescent="0.2">
      <c r="B39" s="218"/>
      <c r="C39" s="218"/>
      <c r="D39" s="193"/>
      <c r="E39" s="196"/>
      <c r="F39" s="213"/>
      <c r="G39" s="51" t="s">
        <v>140</v>
      </c>
      <c r="H39" s="49"/>
      <c r="I39" s="50" t="e">
        <f>VLOOKUP(H39,Criterios!$B$3:$C$6,2,FALSE)</f>
        <v>#N/A</v>
      </c>
      <c r="J39" s="49"/>
      <c r="K39" s="50" t="e">
        <f>VLOOKUP(J39,Criterios!$B$7:$C$9,2,FALSE)</f>
        <v>#N/A</v>
      </c>
      <c r="L39" s="49"/>
      <c r="M39" s="49"/>
      <c r="N39" s="49"/>
      <c r="O39" s="49"/>
      <c r="P39" s="49"/>
      <c r="Q39" s="48" t="e">
        <f t="shared" si="0"/>
        <v>#N/A</v>
      </c>
      <c r="R39" s="48" t="e">
        <f>IF(Q39&gt;1%,(R38-(R38*Q39)),Q39)</f>
        <v>#N/A</v>
      </c>
      <c r="S39" s="204"/>
      <c r="T39" s="199"/>
      <c r="U39" s="190"/>
    </row>
    <row r="40" spans="1:21" s="60" customFormat="1" ht="14.25" hidden="1" x14ac:dyDescent="0.2">
      <c r="B40" s="216"/>
      <c r="C40" s="216"/>
      <c r="D40" s="191"/>
      <c r="E40" s="194" t="e">
        <f>VLOOKUP(D40,Criterios!$A$20:$B$24,2,FALSE)</f>
        <v>#N/A</v>
      </c>
      <c r="F40" s="220" t="s">
        <v>159</v>
      </c>
      <c r="G40" s="65" t="s">
        <v>145</v>
      </c>
      <c r="H40" s="63"/>
      <c r="I40" s="64" t="e">
        <f>VLOOKUP(H40,Criterios!$B$3:$C$6,2,FALSE)</f>
        <v>#N/A</v>
      </c>
      <c r="J40" s="63"/>
      <c r="K40" s="64" t="e">
        <f>VLOOKUP(J40,Criterios!$B$7:$C$9,2,FALSE)</f>
        <v>#N/A</v>
      </c>
      <c r="L40" s="63"/>
      <c r="M40" s="63"/>
      <c r="N40" s="63"/>
      <c r="O40" s="63"/>
      <c r="P40" s="63"/>
      <c r="Q40" s="62" t="e">
        <f t="shared" si="0"/>
        <v>#N/A</v>
      </c>
      <c r="R40" s="62" t="e">
        <f>(E40-(E40*Q40))</f>
        <v>#N/A</v>
      </c>
      <c r="S40" s="219" t="e">
        <f>IF(R41&gt;1%,R41,R40)</f>
        <v>#N/A</v>
      </c>
      <c r="T40" s="197" t="e">
        <f>IF(S44&gt;1%,S44,(IF(S42&gt;1%,S42,S40)))</f>
        <v>#N/A</v>
      </c>
      <c r="U40" s="188" t="e">
        <f>IF(T40&lt;=20%,Criterios!$A$20,IF(T40&lt;=40%,Criterios!$A$21,IF(T40&lt;=60%,Criterios!$A$22,IF(T40&lt;=80,Criterios!$A$23,Criterios!$A$24))))</f>
        <v>#N/A</v>
      </c>
    </row>
    <row r="41" spans="1:21" s="60" customFormat="1" ht="14.25" hidden="1" x14ac:dyDescent="0.2">
      <c r="B41" s="217"/>
      <c r="C41" s="217"/>
      <c r="D41" s="192"/>
      <c r="E41" s="195"/>
      <c r="F41" s="221"/>
      <c r="G41" s="59" t="s">
        <v>140</v>
      </c>
      <c r="H41" s="57"/>
      <c r="I41" s="58" t="e">
        <f>VLOOKUP(H41,Criterios!$B$3:$C$6,2,FALSE)</f>
        <v>#N/A</v>
      </c>
      <c r="J41" s="57"/>
      <c r="K41" s="58" t="e">
        <f>VLOOKUP(J41,Criterios!$B$7:$C$9,2,FALSE)</f>
        <v>#N/A</v>
      </c>
      <c r="L41" s="57"/>
      <c r="M41" s="57"/>
      <c r="N41" s="57"/>
      <c r="O41" s="57"/>
      <c r="P41" s="57"/>
      <c r="Q41" s="56" t="e">
        <f t="shared" si="0"/>
        <v>#N/A</v>
      </c>
      <c r="R41" s="56" t="e">
        <f>(R40-(R40*Q41))</f>
        <v>#N/A</v>
      </c>
      <c r="S41" s="210"/>
      <c r="T41" s="198"/>
      <c r="U41" s="189"/>
    </row>
    <row r="42" spans="1:21" s="60" customFormat="1" ht="14.25" hidden="1" x14ac:dyDescent="0.2">
      <c r="B42" s="217"/>
      <c r="C42" s="217"/>
      <c r="D42" s="192"/>
      <c r="E42" s="195"/>
      <c r="F42" s="221" t="s">
        <v>160</v>
      </c>
      <c r="G42" s="59" t="s">
        <v>145</v>
      </c>
      <c r="H42" s="57"/>
      <c r="I42" s="58" t="e">
        <f>VLOOKUP(H42,Criterios!$B$3:$C$6,2,FALSE)</f>
        <v>#N/A</v>
      </c>
      <c r="J42" s="57"/>
      <c r="K42" s="58" t="e">
        <f>VLOOKUP(J42,Criterios!$B$7:$C$9,2,FALSE)</f>
        <v>#N/A</v>
      </c>
      <c r="L42" s="57"/>
      <c r="M42" s="57"/>
      <c r="N42" s="57"/>
      <c r="O42" s="57"/>
      <c r="P42" s="57"/>
      <c r="Q42" s="56" t="e">
        <f t="shared" si="0"/>
        <v>#N/A</v>
      </c>
      <c r="R42" s="56" t="e">
        <f>IF(Q42&gt;1%,(R41-(R41*Q42)),Q42)</f>
        <v>#N/A</v>
      </c>
      <c r="S42" s="210" t="e">
        <f>IF(R43&gt;1%,R43,R42)</f>
        <v>#N/A</v>
      </c>
      <c r="T42" s="198"/>
      <c r="U42" s="189"/>
    </row>
    <row r="43" spans="1:21" s="60" customFormat="1" ht="14.25" hidden="1" x14ac:dyDescent="0.2">
      <c r="B43" s="217"/>
      <c r="C43" s="217"/>
      <c r="D43" s="192"/>
      <c r="E43" s="195"/>
      <c r="F43" s="221"/>
      <c r="G43" s="59" t="s">
        <v>140</v>
      </c>
      <c r="H43" s="57"/>
      <c r="I43" s="58" t="e">
        <f>VLOOKUP(H43,Criterios!$B$3:$C$6,2,FALSE)</f>
        <v>#N/A</v>
      </c>
      <c r="J43" s="57"/>
      <c r="K43" s="58" t="e">
        <f>VLOOKUP(J43,Criterios!$B$7:$C$9,2,FALSE)</f>
        <v>#N/A</v>
      </c>
      <c r="L43" s="57"/>
      <c r="M43" s="57"/>
      <c r="N43" s="57"/>
      <c r="O43" s="57"/>
      <c r="P43" s="57"/>
      <c r="Q43" s="56" t="e">
        <f t="shared" si="0"/>
        <v>#N/A</v>
      </c>
      <c r="R43" s="56" t="e">
        <f>(R42-(R42*Q43))</f>
        <v>#N/A</v>
      </c>
      <c r="S43" s="210"/>
      <c r="T43" s="198"/>
      <c r="U43" s="189"/>
    </row>
    <row r="44" spans="1:21" s="60" customFormat="1" ht="14.25" hidden="1" x14ac:dyDescent="0.2">
      <c r="B44" s="217"/>
      <c r="C44" s="217"/>
      <c r="D44" s="192"/>
      <c r="E44" s="195"/>
      <c r="F44" s="212" t="s">
        <v>144</v>
      </c>
      <c r="G44" s="55" t="s">
        <v>145</v>
      </c>
      <c r="H44" s="53"/>
      <c r="I44" s="54" t="e">
        <f>VLOOKUP(H44,Criterios!$B$3:$C$6,2,FALSE)</f>
        <v>#N/A</v>
      </c>
      <c r="J44" s="53"/>
      <c r="K44" s="54" t="e">
        <f>VLOOKUP(J44,Criterios!$B$7:$C$9,2,FALSE)</f>
        <v>#N/A</v>
      </c>
      <c r="L44" s="53"/>
      <c r="M44" s="53"/>
      <c r="N44" s="53"/>
      <c r="O44" s="53"/>
      <c r="P44" s="53"/>
      <c r="Q44" s="52" t="e">
        <f t="shared" si="0"/>
        <v>#N/A</v>
      </c>
      <c r="R44" s="52" t="e">
        <f>IF(Q44&gt;1%,(R43-(R43*Q44)),Q44)</f>
        <v>#N/A</v>
      </c>
      <c r="S44" s="203" t="e">
        <f>IF(R45&gt;1%,R45,R44)</f>
        <v>#N/A</v>
      </c>
      <c r="T44" s="198"/>
      <c r="U44" s="189"/>
    </row>
    <row r="45" spans="1:21" s="60" customFormat="1" ht="14.25" hidden="1" x14ac:dyDescent="0.2">
      <c r="B45" s="218"/>
      <c r="C45" s="218"/>
      <c r="D45" s="193"/>
      <c r="E45" s="196"/>
      <c r="F45" s="213"/>
      <c r="G45" s="51" t="s">
        <v>140</v>
      </c>
      <c r="H45" s="49"/>
      <c r="I45" s="50" t="e">
        <f>VLOOKUP(H45,Criterios!$B$3:$C$6,2,FALSE)</f>
        <v>#N/A</v>
      </c>
      <c r="J45" s="49"/>
      <c r="K45" s="50" t="e">
        <f>VLOOKUP(J45,Criterios!$B$7:$C$9,2,FALSE)</f>
        <v>#N/A</v>
      </c>
      <c r="L45" s="49"/>
      <c r="M45" s="49"/>
      <c r="N45" s="49"/>
      <c r="O45" s="49"/>
      <c r="P45" s="49"/>
      <c r="Q45" s="48" t="e">
        <f t="shared" si="0"/>
        <v>#N/A</v>
      </c>
      <c r="R45" s="48" t="e">
        <f>IF(Q45&gt;1%,(R44-(R44*Q45)),Q45)</f>
        <v>#N/A</v>
      </c>
      <c r="S45" s="204"/>
      <c r="T45" s="199"/>
      <c r="U45" s="190"/>
    </row>
    <row r="46" spans="1:21" ht="15" x14ac:dyDescent="0.2">
      <c r="A46" s="46"/>
      <c r="B46" s="45"/>
      <c r="C46" s="45"/>
      <c r="D46" s="45"/>
      <c r="E46" s="45"/>
      <c r="F46" s="45"/>
      <c r="G46" s="45"/>
      <c r="J46" s="42"/>
      <c r="K46" s="42"/>
      <c r="L46" s="42"/>
      <c r="M46" s="42"/>
      <c r="N46" s="42"/>
      <c r="O46" s="42"/>
      <c r="P46" s="42"/>
      <c r="Q46" s="42"/>
      <c r="R46" s="42"/>
      <c r="S46" s="42"/>
      <c r="T46" s="42"/>
      <c r="U46" s="42"/>
    </row>
    <row r="47" spans="1:21" ht="4.5" customHeight="1" x14ac:dyDescent="0.2">
      <c r="A47" s="46"/>
      <c r="B47" s="73"/>
      <c r="C47" s="73"/>
      <c r="D47" s="42"/>
      <c r="E47" s="42"/>
      <c r="F47" s="42"/>
      <c r="G47" s="45"/>
      <c r="H47" s="73"/>
      <c r="I47" s="73"/>
      <c r="J47" s="73"/>
      <c r="K47" s="73"/>
      <c r="L47" s="73"/>
      <c r="M47" s="42"/>
      <c r="N47" s="42"/>
      <c r="O47" s="42"/>
      <c r="P47" s="42"/>
      <c r="Q47" s="42"/>
      <c r="R47" s="42"/>
      <c r="S47" s="42"/>
      <c r="T47" s="42"/>
      <c r="U47" s="42"/>
    </row>
    <row r="48" spans="1:21" ht="6.75" customHeight="1" x14ac:dyDescent="0.2">
      <c r="A48" s="46"/>
      <c r="B48" s="45"/>
      <c r="C48" s="45"/>
      <c r="D48" s="45"/>
      <c r="E48" s="45"/>
      <c r="F48" s="45"/>
      <c r="G48" s="45"/>
      <c r="J48" s="42"/>
      <c r="K48" s="42"/>
      <c r="L48" s="42"/>
      <c r="M48" s="42"/>
      <c r="N48" s="42"/>
      <c r="O48" s="42"/>
      <c r="P48" s="42"/>
      <c r="Q48" s="42"/>
      <c r="R48" s="42"/>
      <c r="S48" s="42"/>
      <c r="T48" s="42"/>
      <c r="U48" s="42"/>
    </row>
    <row r="49" spans="1:23" ht="16.5" customHeight="1" x14ac:dyDescent="0.2">
      <c r="A49" s="46"/>
      <c r="B49" s="246" t="s">
        <v>161</v>
      </c>
      <c r="C49" s="246"/>
      <c r="D49" s="246"/>
      <c r="E49" s="246"/>
      <c r="F49" s="246"/>
      <c r="G49" s="246"/>
      <c r="H49" s="246"/>
      <c r="I49" s="246"/>
      <c r="J49" s="246"/>
      <c r="K49" s="246"/>
      <c r="L49" s="246"/>
      <c r="M49" s="246"/>
      <c r="N49" s="246"/>
      <c r="O49" s="246"/>
      <c r="P49" s="246"/>
      <c r="Q49" s="246"/>
      <c r="R49" s="246"/>
      <c r="S49" s="246"/>
      <c r="T49" s="246"/>
      <c r="U49" s="246"/>
      <c r="V49" s="246"/>
      <c r="W49" s="246"/>
    </row>
    <row r="50" spans="1:23" ht="15" x14ac:dyDescent="0.2">
      <c r="A50" s="46"/>
      <c r="B50" s="72"/>
      <c r="C50" s="72"/>
      <c r="D50" s="71"/>
      <c r="E50" s="71"/>
      <c r="F50" s="71"/>
      <c r="H50" s="73"/>
      <c r="I50" s="73"/>
      <c r="J50" s="73"/>
      <c r="K50" s="73"/>
      <c r="L50" s="73"/>
    </row>
    <row r="51" spans="1:23" ht="15" customHeight="1" x14ac:dyDescent="0.2">
      <c r="A51" s="46"/>
      <c r="B51" s="183" t="s">
        <v>103</v>
      </c>
      <c r="C51" s="184"/>
      <c r="D51" s="214">
        <v>46122</v>
      </c>
      <c r="E51" s="215"/>
      <c r="F51" s="73" t="s">
        <v>104</v>
      </c>
      <c r="G51" s="185" t="s">
        <v>49</v>
      </c>
      <c r="H51" s="187"/>
      <c r="I51" s="182" t="s">
        <v>162</v>
      </c>
      <c r="J51" s="183"/>
      <c r="K51" s="183"/>
      <c r="L51" s="183"/>
      <c r="M51" s="184"/>
      <c r="N51" s="215" t="s">
        <v>267</v>
      </c>
      <c r="O51" s="215"/>
      <c r="P51" s="215"/>
      <c r="Q51" s="215"/>
      <c r="R51" s="215"/>
      <c r="T51" s="42"/>
      <c r="U51" s="42"/>
    </row>
    <row r="52" spans="1:23" ht="15" x14ac:dyDescent="0.2">
      <c r="A52" s="46"/>
      <c r="B52" s="72"/>
      <c r="C52" s="72"/>
      <c r="D52" s="71"/>
      <c r="E52" s="71"/>
      <c r="F52" s="71"/>
      <c r="H52" s="225"/>
      <c r="I52" s="225"/>
      <c r="J52" s="225"/>
      <c r="K52" s="225"/>
      <c r="L52" s="225"/>
    </row>
    <row r="53" spans="1:23" s="67" customFormat="1" ht="28.5" customHeight="1" x14ac:dyDescent="0.25">
      <c r="B53" s="200" t="s">
        <v>107</v>
      </c>
      <c r="C53" s="200" t="s">
        <v>108</v>
      </c>
      <c r="D53" s="200" t="s">
        <v>109</v>
      </c>
      <c r="E53" s="200"/>
      <c r="F53" s="228" t="s">
        <v>110</v>
      </c>
      <c r="G53" s="200" t="s">
        <v>111</v>
      </c>
      <c r="H53" s="205" t="s">
        <v>112</v>
      </c>
      <c r="I53" s="206"/>
      <c r="J53" s="206"/>
      <c r="K53" s="206"/>
      <c r="L53" s="206"/>
      <c r="M53" s="206"/>
      <c r="N53" s="206"/>
      <c r="O53" s="206"/>
      <c r="P53" s="207"/>
      <c r="Q53" s="211" t="s">
        <v>113</v>
      </c>
      <c r="R53" s="211"/>
      <c r="S53" s="211"/>
      <c r="T53" s="211"/>
      <c r="U53" s="226" t="s">
        <v>114</v>
      </c>
      <c r="V53" s="227" t="s">
        <v>163</v>
      </c>
      <c r="W53" s="74"/>
    </row>
    <row r="54" spans="1:23" s="67" customFormat="1" ht="21.75" customHeight="1" x14ac:dyDescent="0.25">
      <c r="B54" s="200"/>
      <c r="C54" s="200"/>
      <c r="D54" s="200"/>
      <c r="E54" s="200"/>
      <c r="F54" s="229"/>
      <c r="G54" s="200"/>
      <c r="H54" s="205" t="s">
        <v>115</v>
      </c>
      <c r="I54" s="206"/>
      <c r="J54" s="206"/>
      <c r="K54" s="207"/>
      <c r="L54" s="205" t="s">
        <v>116</v>
      </c>
      <c r="M54" s="206"/>
      <c r="N54" s="206"/>
      <c r="O54" s="206"/>
      <c r="P54" s="207"/>
      <c r="Q54" s="208" t="s">
        <v>117</v>
      </c>
      <c r="R54" s="208" t="s">
        <v>118</v>
      </c>
      <c r="S54" s="208" t="s">
        <v>119</v>
      </c>
      <c r="T54" s="222" t="s">
        <v>120</v>
      </c>
      <c r="U54" s="226" t="s">
        <v>121</v>
      </c>
      <c r="V54" s="227"/>
      <c r="W54" s="74"/>
    </row>
    <row r="55" spans="1:23" s="67" customFormat="1" ht="63.75" x14ac:dyDescent="0.25">
      <c r="B55" s="200"/>
      <c r="C55" s="200"/>
      <c r="D55" s="69" t="s">
        <v>122</v>
      </c>
      <c r="E55" s="69" t="s">
        <v>36</v>
      </c>
      <c r="F55" s="230"/>
      <c r="G55" s="200"/>
      <c r="H55" s="69" t="s">
        <v>123</v>
      </c>
      <c r="I55" s="69" t="s">
        <v>124</v>
      </c>
      <c r="J55" s="69" t="s">
        <v>125</v>
      </c>
      <c r="K55" s="69" t="s">
        <v>124</v>
      </c>
      <c r="L55" s="69" t="s">
        <v>126</v>
      </c>
      <c r="M55" s="70" t="s">
        <v>38</v>
      </c>
      <c r="N55" s="70" t="s">
        <v>127</v>
      </c>
      <c r="O55" s="70" t="s">
        <v>128</v>
      </c>
      <c r="P55" s="69" t="s">
        <v>129</v>
      </c>
      <c r="Q55" s="209"/>
      <c r="R55" s="209"/>
      <c r="S55" s="209"/>
      <c r="T55" s="223"/>
      <c r="U55" s="226"/>
      <c r="V55" s="227"/>
      <c r="W55" s="74"/>
    </row>
    <row r="56" spans="1:23" s="60" customFormat="1" ht="194.25" customHeight="1" x14ac:dyDescent="0.2">
      <c r="B56" s="216" t="s">
        <v>52</v>
      </c>
      <c r="C56" s="216" t="s">
        <v>130</v>
      </c>
      <c r="D56" s="191" t="s">
        <v>131</v>
      </c>
      <c r="E56" s="194">
        <f>VLOOKUP(D56,Criterios!$A$20:$B$24,2,FALSE)</f>
        <v>0.4</v>
      </c>
      <c r="F56" s="220" t="s">
        <v>132</v>
      </c>
      <c r="G56" s="125" t="s">
        <v>133</v>
      </c>
      <c r="H56" s="63" t="s">
        <v>134</v>
      </c>
      <c r="I56" s="64">
        <f>VLOOKUP(H56,Criterios!$B$3:$C$6,2,FALSE)</f>
        <v>0.25</v>
      </c>
      <c r="J56" s="63" t="s">
        <v>61</v>
      </c>
      <c r="K56" s="64">
        <f>VLOOKUP(J56,Criterios!$B$7:$C$9,2,FALSE)</f>
        <v>0.15</v>
      </c>
      <c r="L56" s="63" t="s">
        <v>135</v>
      </c>
      <c r="M56" s="63" t="s">
        <v>136</v>
      </c>
      <c r="N56" s="63" t="s">
        <v>137</v>
      </c>
      <c r="O56" s="63" t="s">
        <v>138</v>
      </c>
      <c r="P56" s="63" t="s">
        <v>139</v>
      </c>
      <c r="Q56" s="62">
        <f t="shared" ref="Q56:Q75" si="1">+I56+K56</f>
        <v>0.4</v>
      </c>
      <c r="R56" s="62">
        <f>(E56-(E56*Q56))</f>
        <v>0.24</v>
      </c>
      <c r="S56" s="219">
        <f>IF(R57&gt;1%,R57,R56)</f>
        <v>0.24</v>
      </c>
      <c r="T56" s="197">
        <f>IF(S60&gt;1%,S60,(IF(S58&gt;1%,S58,S56)))</f>
        <v>0.14399999999999999</v>
      </c>
      <c r="U56" s="188" t="str">
        <f>IF(T56&lt;=20%,Criterios!$A$20,IF(T56&lt;=40%,Criterios!$A$21,IF(T56&lt;=60%,Criterios!$A$22,IF(T56&lt;=80,Criterios!$A$23,Criterios!$A$24))))</f>
        <v>Muy baja</v>
      </c>
      <c r="V56" s="180" t="s">
        <v>268</v>
      </c>
    </row>
    <row r="57" spans="1:23" s="60" customFormat="1" ht="14.25" x14ac:dyDescent="0.2">
      <c r="B57" s="217"/>
      <c r="C57" s="217"/>
      <c r="D57" s="192"/>
      <c r="E57" s="195"/>
      <c r="F57" s="221"/>
      <c r="G57" s="126" t="s">
        <v>140</v>
      </c>
      <c r="H57" s="57" t="s">
        <v>141</v>
      </c>
      <c r="I57" s="58">
        <f>VLOOKUP(H57,Criterios!$B$3:$C$6,2,FALSE)</f>
        <v>0</v>
      </c>
      <c r="J57" s="57" t="s">
        <v>141</v>
      </c>
      <c r="K57" s="58">
        <f>VLOOKUP(J57,Criterios!$B$7:$C$9,2,FALSE)</f>
        <v>0</v>
      </c>
      <c r="L57" s="57"/>
      <c r="M57" s="57"/>
      <c r="N57" s="57"/>
      <c r="O57" s="57"/>
      <c r="P57" s="57"/>
      <c r="Q57" s="56">
        <f t="shared" si="1"/>
        <v>0</v>
      </c>
      <c r="R57" s="56">
        <f>(R56-(R56*Q57))</f>
        <v>0.24</v>
      </c>
      <c r="S57" s="210"/>
      <c r="T57" s="198"/>
      <c r="U57" s="189"/>
      <c r="V57" s="181"/>
    </row>
    <row r="58" spans="1:23" s="60" customFormat="1" ht="192" customHeight="1" x14ac:dyDescent="0.2">
      <c r="B58" s="217"/>
      <c r="C58" s="217"/>
      <c r="D58" s="192"/>
      <c r="E58" s="195"/>
      <c r="F58" s="221" t="s">
        <v>142</v>
      </c>
      <c r="G58" s="130" t="s">
        <v>143</v>
      </c>
      <c r="H58" s="57" t="s">
        <v>134</v>
      </c>
      <c r="I58" s="58">
        <f>VLOOKUP(H58,Criterios!$B$3:$C$6,2,FALSE)</f>
        <v>0.25</v>
      </c>
      <c r="J58" s="57" t="s">
        <v>61</v>
      </c>
      <c r="K58" s="58">
        <f>VLOOKUP(J58,Criterios!$B$7:$C$9,2,FALSE)</f>
        <v>0.15</v>
      </c>
      <c r="L58" s="57" t="s">
        <v>135</v>
      </c>
      <c r="M58" s="57" t="s">
        <v>136</v>
      </c>
      <c r="N58" s="57" t="s">
        <v>137</v>
      </c>
      <c r="O58" s="57" t="s">
        <v>138</v>
      </c>
      <c r="P58" s="57" t="s">
        <v>139</v>
      </c>
      <c r="Q58" s="56">
        <f t="shared" si="1"/>
        <v>0.4</v>
      </c>
      <c r="R58" s="56">
        <f>IF(Q58&gt;1%,(R57-(R57*Q58)),Q58)</f>
        <v>0.14399999999999999</v>
      </c>
      <c r="S58" s="210">
        <f>IF(R59&gt;1%,R59,R58)</f>
        <v>0.14399999999999999</v>
      </c>
      <c r="T58" s="198"/>
      <c r="U58" s="189"/>
      <c r="V58" s="180" t="s">
        <v>268</v>
      </c>
    </row>
    <row r="59" spans="1:23" s="60" customFormat="1" ht="14.25" x14ac:dyDescent="0.2">
      <c r="B59" s="217"/>
      <c r="C59" s="217"/>
      <c r="D59" s="192"/>
      <c r="E59" s="195"/>
      <c r="F59" s="221"/>
      <c r="G59" s="126" t="s">
        <v>140</v>
      </c>
      <c r="H59" s="57" t="s">
        <v>141</v>
      </c>
      <c r="I59" s="58">
        <f>VLOOKUP(H59,Criterios!$B$3:$C$6,2,FALSE)</f>
        <v>0</v>
      </c>
      <c r="J59" s="57" t="s">
        <v>141</v>
      </c>
      <c r="K59" s="58">
        <f>VLOOKUP(J59,Criterios!$B$7:$C$9,2,FALSE)</f>
        <v>0</v>
      </c>
      <c r="L59" s="57"/>
      <c r="M59" s="57"/>
      <c r="N59" s="57"/>
      <c r="O59" s="57"/>
      <c r="P59" s="57"/>
      <c r="Q59" s="56">
        <f t="shared" si="1"/>
        <v>0</v>
      </c>
      <c r="R59" s="56">
        <f>(R58-(R58*Q59))</f>
        <v>0.14399999999999999</v>
      </c>
      <c r="S59" s="210"/>
      <c r="T59" s="198"/>
      <c r="U59" s="189"/>
      <c r="V59" s="181"/>
    </row>
    <row r="60" spans="1:23" s="60" customFormat="1" ht="14.25" x14ac:dyDescent="0.2">
      <c r="B60" s="217"/>
      <c r="C60" s="217"/>
      <c r="D60" s="192"/>
      <c r="E60" s="195"/>
      <c r="F60" s="212" t="s">
        <v>144</v>
      </c>
      <c r="G60" s="127" t="s">
        <v>145</v>
      </c>
      <c r="H60" s="57" t="s">
        <v>141</v>
      </c>
      <c r="I60" s="54">
        <f>VLOOKUP(H60,Criterios!$B$3:$C$6,2,FALSE)</f>
        <v>0</v>
      </c>
      <c r="J60" s="57" t="s">
        <v>141</v>
      </c>
      <c r="K60" s="54">
        <f>VLOOKUP(J60,Criterios!$B$7:$C$9,2,FALSE)</f>
        <v>0</v>
      </c>
      <c r="L60" s="53"/>
      <c r="M60" s="53"/>
      <c r="N60" s="53"/>
      <c r="O60" s="53"/>
      <c r="P60" s="53"/>
      <c r="Q60" s="52">
        <f t="shared" si="1"/>
        <v>0</v>
      </c>
      <c r="R60" s="52">
        <f>IF(Q60&gt;1%,(R59-(R59*Q60)),Q60)</f>
        <v>0</v>
      </c>
      <c r="S60" s="203">
        <f>IF(R61&gt;1%,R61,R60)</f>
        <v>0</v>
      </c>
      <c r="T60" s="198"/>
      <c r="U60" s="189"/>
      <c r="V60" s="105"/>
    </row>
    <row r="61" spans="1:23" s="60" customFormat="1" ht="14.25" x14ac:dyDescent="0.2">
      <c r="B61" s="218"/>
      <c r="C61" s="218"/>
      <c r="D61" s="193"/>
      <c r="E61" s="196"/>
      <c r="F61" s="213"/>
      <c r="G61" s="128" t="s">
        <v>140</v>
      </c>
      <c r="H61" s="49" t="s">
        <v>141</v>
      </c>
      <c r="I61" s="50">
        <f>VLOOKUP(H61,Criterios!$B$3:$C$6,2,FALSE)</f>
        <v>0</v>
      </c>
      <c r="J61" s="49" t="s">
        <v>141</v>
      </c>
      <c r="K61" s="50">
        <f>VLOOKUP(J61,Criterios!$B$7:$C$9,2,FALSE)</f>
        <v>0</v>
      </c>
      <c r="L61" s="49"/>
      <c r="M61" s="49"/>
      <c r="N61" s="49"/>
      <c r="O61" s="49"/>
      <c r="P61" s="49"/>
      <c r="Q61" s="48">
        <f t="shared" si="1"/>
        <v>0</v>
      </c>
      <c r="R61" s="48">
        <f>IF(Q61&gt;1%,(R60-(R60*Q61)),Q61)</f>
        <v>0</v>
      </c>
      <c r="S61" s="204"/>
      <c r="T61" s="199"/>
      <c r="U61" s="190"/>
      <c r="V61" s="105"/>
    </row>
    <row r="62" spans="1:23" s="60" customFormat="1" ht="143.25" customHeight="1" x14ac:dyDescent="0.2">
      <c r="B62" s="216" t="s">
        <v>70</v>
      </c>
      <c r="C62" s="216" t="s">
        <v>72</v>
      </c>
      <c r="D62" s="191" t="s">
        <v>146</v>
      </c>
      <c r="E62" s="194">
        <f>VLOOKUP(D62,Criterios!$A$20:$B$24,2,FALSE)</f>
        <v>0.2</v>
      </c>
      <c r="F62" s="220" t="s">
        <v>147</v>
      </c>
      <c r="G62" s="117" t="s">
        <v>75</v>
      </c>
      <c r="H62" s="63" t="s">
        <v>134</v>
      </c>
      <c r="I62" s="64">
        <f>VLOOKUP(H62,Criterios!$B$3:$C$6,2,FALSE)</f>
        <v>0.25</v>
      </c>
      <c r="J62" s="63" t="s">
        <v>61</v>
      </c>
      <c r="K62" s="64">
        <f>VLOOKUP(J62,Criterios!$B$7:$C$9,2,FALSE)</f>
        <v>0.15</v>
      </c>
      <c r="L62" s="63" t="s">
        <v>135</v>
      </c>
      <c r="M62" s="63" t="s">
        <v>136</v>
      </c>
      <c r="N62" s="63" t="s">
        <v>137</v>
      </c>
      <c r="O62" s="63" t="s">
        <v>138</v>
      </c>
      <c r="P62" s="63" t="s">
        <v>139</v>
      </c>
      <c r="Q62" s="62">
        <f t="shared" si="1"/>
        <v>0.4</v>
      </c>
      <c r="R62" s="62">
        <f>(E62-(E62*Q62))</f>
        <v>0.12</v>
      </c>
      <c r="S62" s="219">
        <f>IF(R63&gt;1%,R63,R62)</f>
        <v>0.12</v>
      </c>
      <c r="T62" s="197">
        <f>IF(S66&gt;1%,S66,(IF(S64&gt;1%,S64,S62)))</f>
        <v>7.1999999999999995E-2</v>
      </c>
      <c r="U62" s="188" t="str">
        <f>IF(T62&lt;=20%,Criterios!$A$20,IF(T62&lt;=40%,Criterios!$A$21,IF(T62&lt;=60%,Criterios!$A$22,IF(T62&lt;=80,Criterios!$A$23,Criterios!$A$24))))</f>
        <v>Muy baja</v>
      </c>
      <c r="V62" s="180" t="s">
        <v>276</v>
      </c>
    </row>
    <row r="63" spans="1:23" s="46" customFormat="1" ht="15" x14ac:dyDescent="0.2">
      <c r="B63" s="217"/>
      <c r="C63" s="217"/>
      <c r="D63" s="192"/>
      <c r="E63" s="195"/>
      <c r="F63" s="221"/>
      <c r="G63" s="126" t="s">
        <v>140</v>
      </c>
      <c r="H63" s="57" t="s">
        <v>141</v>
      </c>
      <c r="I63" s="58">
        <f>VLOOKUP(H63,Criterios!$B$3:$C$6,2,FALSE)</f>
        <v>0</v>
      </c>
      <c r="J63" s="57" t="s">
        <v>141</v>
      </c>
      <c r="K63" s="58">
        <f>VLOOKUP(J63,Criterios!$B$7:$C$9,2,FALSE)</f>
        <v>0</v>
      </c>
      <c r="L63" s="57"/>
      <c r="M63" s="57"/>
      <c r="N63" s="57"/>
      <c r="O63" s="57"/>
      <c r="P63" s="57"/>
      <c r="Q63" s="56">
        <f t="shared" si="1"/>
        <v>0</v>
      </c>
      <c r="R63" s="56">
        <f>(R62-(R62*Q63))</f>
        <v>0.12</v>
      </c>
      <c r="S63" s="210"/>
      <c r="T63" s="198"/>
      <c r="U63" s="189"/>
      <c r="V63" s="181"/>
    </row>
    <row r="64" spans="1:23" s="46" customFormat="1" ht="153" customHeight="1" x14ac:dyDescent="0.2">
      <c r="B64" s="217"/>
      <c r="C64" s="217"/>
      <c r="D64" s="192"/>
      <c r="E64" s="195"/>
      <c r="F64" s="221" t="s">
        <v>148</v>
      </c>
      <c r="G64" s="117" t="s">
        <v>149</v>
      </c>
      <c r="H64" s="57" t="s">
        <v>134</v>
      </c>
      <c r="I64" s="58">
        <f>VLOOKUP(H64,Criterios!$B$3:$C$6,2,FALSE)</f>
        <v>0.25</v>
      </c>
      <c r="J64" s="57" t="s">
        <v>61</v>
      </c>
      <c r="K64" s="58">
        <f>VLOOKUP(J64,Criterios!$B$7:$C$9,2,FALSE)</f>
        <v>0.15</v>
      </c>
      <c r="L64" s="57" t="s">
        <v>135</v>
      </c>
      <c r="M64" s="57" t="s">
        <v>136</v>
      </c>
      <c r="N64" s="57" t="s">
        <v>137</v>
      </c>
      <c r="O64" s="57" t="s">
        <v>138</v>
      </c>
      <c r="P64" s="57" t="s">
        <v>139</v>
      </c>
      <c r="Q64" s="56">
        <f t="shared" si="1"/>
        <v>0.4</v>
      </c>
      <c r="R64" s="56">
        <f>IF(Q64&gt;1%,(R63-(R63*Q64)),Q64)</f>
        <v>7.1999999999999995E-2</v>
      </c>
      <c r="S64" s="210">
        <f>IF(R65&gt;1%,R65,R64)</f>
        <v>7.1999999999999995E-2</v>
      </c>
      <c r="T64" s="198"/>
      <c r="U64" s="189"/>
      <c r="V64" s="180" t="s">
        <v>268</v>
      </c>
    </row>
    <row r="65" spans="1:23" s="46" customFormat="1" ht="15" x14ac:dyDescent="0.2">
      <c r="B65" s="217"/>
      <c r="C65" s="217"/>
      <c r="D65" s="192"/>
      <c r="E65" s="195"/>
      <c r="F65" s="221"/>
      <c r="G65" s="126" t="s">
        <v>140</v>
      </c>
      <c r="H65" s="57" t="s">
        <v>141</v>
      </c>
      <c r="I65" s="58">
        <f>VLOOKUP(H65,Criterios!$B$3:$C$6,2,FALSE)</f>
        <v>0</v>
      </c>
      <c r="J65" s="57" t="s">
        <v>141</v>
      </c>
      <c r="K65" s="58">
        <f>VLOOKUP(J65,Criterios!$B$7:$C$9,2,FALSE)</f>
        <v>0</v>
      </c>
      <c r="L65" s="57"/>
      <c r="M65" s="57"/>
      <c r="N65" s="57"/>
      <c r="O65" s="57"/>
      <c r="P65" s="57"/>
      <c r="Q65" s="56">
        <f t="shared" si="1"/>
        <v>0</v>
      </c>
      <c r="R65" s="56">
        <f>(R64-(R64*Q65))</f>
        <v>7.1999999999999995E-2</v>
      </c>
      <c r="S65" s="210"/>
      <c r="T65" s="198"/>
      <c r="U65" s="189"/>
      <c r="V65" s="181"/>
    </row>
    <row r="66" spans="1:23" s="46" customFormat="1" ht="15" x14ac:dyDescent="0.2">
      <c r="B66" s="217"/>
      <c r="C66" s="217"/>
      <c r="D66" s="192"/>
      <c r="E66" s="195"/>
      <c r="F66" s="212" t="s">
        <v>144</v>
      </c>
      <c r="G66" s="127" t="s">
        <v>145</v>
      </c>
      <c r="H66" s="57" t="s">
        <v>141</v>
      </c>
      <c r="I66" s="54">
        <f>VLOOKUP(H66,Criterios!$B$3:$C$6,2,FALSE)</f>
        <v>0</v>
      </c>
      <c r="J66" s="57" t="s">
        <v>141</v>
      </c>
      <c r="K66" s="54">
        <f>VLOOKUP(J66,Criterios!$B$7:$C$9,2,FALSE)</f>
        <v>0</v>
      </c>
      <c r="L66" s="53"/>
      <c r="M66" s="53"/>
      <c r="N66" s="53"/>
      <c r="O66" s="53"/>
      <c r="P66" s="53"/>
      <c r="Q66" s="52">
        <f t="shared" si="1"/>
        <v>0</v>
      </c>
      <c r="R66" s="52">
        <f>IF(Q66&gt;1%,(R65-(R65*Q66)),Q66)</f>
        <v>0</v>
      </c>
      <c r="S66" s="203">
        <f>IF(R67&gt;1%,R67,R66)</f>
        <v>0</v>
      </c>
      <c r="T66" s="198"/>
      <c r="U66" s="189"/>
      <c r="V66" s="106"/>
    </row>
    <row r="67" spans="1:23" s="46" customFormat="1" ht="15" x14ac:dyDescent="0.2">
      <c r="B67" s="218"/>
      <c r="C67" s="218"/>
      <c r="D67" s="193"/>
      <c r="E67" s="196"/>
      <c r="F67" s="213"/>
      <c r="G67" s="128" t="s">
        <v>140</v>
      </c>
      <c r="H67" s="49" t="s">
        <v>141</v>
      </c>
      <c r="I67" s="50">
        <f>VLOOKUP(H67,Criterios!$B$3:$C$6,2,FALSE)</f>
        <v>0</v>
      </c>
      <c r="J67" s="49" t="s">
        <v>141</v>
      </c>
      <c r="K67" s="50">
        <f>VLOOKUP(J67,Criterios!$B$7:$C$9,2,FALSE)</f>
        <v>0</v>
      </c>
      <c r="L67" s="49"/>
      <c r="M67" s="49"/>
      <c r="N67" s="49"/>
      <c r="O67" s="49"/>
      <c r="P67" s="49"/>
      <c r="Q67" s="48">
        <f t="shared" si="1"/>
        <v>0</v>
      </c>
      <c r="R67" s="48">
        <f>IF(Q67&gt;1%,(R66-(R66*Q67)),Q67)</f>
        <v>0</v>
      </c>
      <c r="S67" s="204"/>
      <c r="T67" s="199"/>
      <c r="U67" s="190"/>
      <c r="V67" s="106"/>
    </row>
    <row r="68" spans="1:23" s="67" customFormat="1" ht="170.25" customHeight="1" x14ac:dyDescent="0.2">
      <c r="B68" s="191" t="s">
        <v>81</v>
      </c>
      <c r="C68" s="191" t="s">
        <v>150</v>
      </c>
      <c r="D68" s="191" t="s">
        <v>151</v>
      </c>
      <c r="E68" s="194">
        <f>VLOOKUP(D68,Criterios!$A$20:$B$24,2,FALSE)</f>
        <v>0.6</v>
      </c>
      <c r="F68" s="220" t="s">
        <v>152</v>
      </c>
      <c r="G68" s="129" t="s">
        <v>86</v>
      </c>
      <c r="H68" s="63" t="s">
        <v>134</v>
      </c>
      <c r="I68" s="64">
        <f>VLOOKUP(H68,Criterios!$B$3:$C$6,2,FALSE)</f>
        <v>0.25</v>
      </c>
      <c r="J68" s="63" t="s">
        <v>61</v>
      </c>
      <c r="K68" s="64">
        <f>VLOOKUP(J68,Criterios!$B$7:$C$9,2,FALSE)</f>
        <v>0.15</v>
      </c>
      <c r="L68" s="63" t="s">
        <v>135</v>
      </c>
      <c r="M68" s="63" t="s">
        <v>136</v>
      </c>
      <c r="N68" s="63" t="s">
        <v>137</v>
      </c>
      <c r="O68" s="63" t="s">
        <v>138</v>
      </c>
      <c r="P68" s="63" t="s">
        <v>139</v>
      </c>
      <c r="Q68" s="62">
        <f t="shared" si="1"/>
        <v>0.4</v>
      </c>
      <c r="R68" s="62">
        <f>(E68-(E68*Q68))</f>
        <v>0.36</v>
      </c>
      <c r="S68" s="219">
        <f>IF(R69&gt;1%,R69,R68)</f>
        <v>0.36</v>
      </c>
      <c r="T68" s="197">
        <f>IF(S72&gt;1%,S72,(IF(S70&gt;1%,S70,S68)))</f>
        <v>0.12959999999999999</v>
      </c>
      <c r="U68" s="188" t="str">
        <f>IF(T68&lt;=20%,Criterios!$A$20,IF(T68&lt;=40%,Criterios!$A$21,IF(T68&lt;=60%,Criterios!$A$22,IF(T68&lt;=80,Criterios!$A$23,Criterios!$A$24))))</f>
        <v>Muy baja</v>
      </c>
      <c r="V68" s="180" t="s">
        <v>276</v>
      </c>
    </row>
    <row r="69" spans="1:23" s="67" customFormat="1" ht="15" x14ac:dyDescent="0.2">
      <c r="B69" s="192"/>
      <c r="C69" s="192"/>
      <c r="D69" s="192"/>
      <c r="E69" s="195"/>
      <c r="F69" s="221"/>
      <c r="G69" s="126" t="s">
        <v>140</v>
      </c>
      <c r="H69" s="57" t="s">
        <v>141</v>
      </c>
      <c r="I69" s="58">
        <f>VLOOKUP(H69,Criterios!$B$3:$C$6,2,FALSE)</f>
        <v>0</v>
      </c>
      <c r="J69" s="57" t="s">
        <v>141</v>
      </c>
      <c r="K69" s="58">
        <f>VLOOKUP(J69,Criterios!$B$7:$C$9,2,FALSE)</f>
        <v>0</v>
      </c>
      <c r="L69" s="57"/>
      <c r="M69" s="57"/>
      <c r="N69" s="57"/>
      <c r="O69" s="57"/>
      <c r="P69" s="57"/>
      <c r="Q69" s="56">
        <f t="shared" si="1"/>
        <v>0</v>
      </c>
      <c r="R69" s="56">
        <f>(R68-(R68*Q69))</f>
        <v>0.36</v>
      </c>
      <c r="S69" s="210"/>
      <c r="T69" s="198"/>
      <c r="U69" s="189"/>
      <c r="V69" s="181"/>
    </row>
    <row r="70" spans="1:23" s="67" customFormat="1" ht="158.25" customHeight="1" x14ac:dyDescent="0.2">
      <c r="B70" s="192"/>
      <c r="C70" s="192"/>
      <c r="D70" s="192"/>
      <c r="E70" s="195"/>
      <c r="F70" s="221" t="s">
        <v>153</v>
      </c>
      <c r="G70" s="130" t="s">
        <v>154</v>
      </c>
      <c r="H70" s="57" t="s">
        <v>134</v>
      </c>
      <c r="I70" s="58">
        <f>VLOOKUP(H70,Criterios!$B$3:$C$6,2,FALSE)</f>
        <v>0.25</v>
      </c>
      <c r="J70" s="57" t="s">
        <v>61</v>
      </c>
      <c r="K70" s="58">
        <f>VLOOKUP(J70,Criterios!$B$7:$C$9,2,FALSE)</f>
        <v>0.15</v>
      </c>
      <c r="L70" s="57" t="s">
        <v>135</v>
      </c>
      <c r="M70" s="57" t="s">
        <v>136</v>
      </c>
      <c r="N70" s="57" t="s">
        <v>137</v>
      </c>
      <c r="O70" s="57" t="s">
        <v>138</v>
      </c>
      <c r="P70" s="57" t="s">
        <v>139</v>
      </c>
      <c r="Q70" s="56">
        <f t="shared" si="1"/>
        <v>0.4</v>
      </c>
      <c r="R70" s="56">
        <f>IF(Q70&gt;1%,(R69-(R69*Q70)),Q70)</f>
        <v>0.216</v>
      </c>
      <c r="S70" s="210">
        <f>IF(R71&gt;1%,R71,R70)</f>
        <v>0.216</v>
      </c>
      <c r="T70" s="198"/>
      <c r="U70" s="189"/>
      <c r="V70" s="180" t="s">
        <v>268</v>
      </c>
    </row>
    <row r="71" spans="1:23" s="67" customFormat="1" ht="15" x14ac:dyDescent="0.2">
      <c r="B71" s="192"/>
      <c r="C71" s="192"/>
      <c r="D71" s="192"/>
      <c r="E71" s="195"/>
      <c r="F71" s="221"/>
      <c r="G71" s="126" t="s">
        <v>140</v>
      </c>
      <c r="H71" s="57" t="s">
        <v>141</v>
      </c>
      <c r="I71" s="58">
        <f>VLOOKUP(H71,Criterios!$B$3:$C$6,2,FALSE)</f>
        <v>0</v>
      </c>
      <c r="J71" s="57" t="s">
        <v>141</v>
      </c>
      <c r="K71" s="58">
        <f>VLOOKUP(J71,Criterios!$B$7:$C$9,2,FALSE)</f>
        <v>0</v>
      </c>
      <c r="L71" s="57"/>
      <c r="M71" s="57"/>
      <c r="N71" s="57"/>
      <c r="O71" s="57"/>
      <c r="P71" s="57"/>
      <c r="Q71" s="56">
        <f t="shared" si="1"/>
        <v>0</v>
      </c>
      <c r="R71" s="56">
        <f>(R70-(R70*Q71))</f>
        <v>0.216</v>
      </c>
      <c r="S71" s="210"/>
      <c r="T71" s="198"/>
      <c r="U71" s="189"/>
      <c r="V71" s="181"/>
    </row>
    <row r="72" spans="1:23" s="67" customFormat="1" ht="114.75" x14ac:dyDescent="0.2">
      <c r="B72" s="192"/>
      <c r="C72" s="192"/>
      <c r="D72" s="192"/>
      <c r="E72" s="195"/>
      <c r="F72" s="221" t="s">
        <v>155</v>
      </c>
      <c r="G72" s="127" t="s">
        <v>156</v>
      </c>
      <c r="H72" s="53" t="s">
        <v>134</v>
      </c>
      <c r="I72" s="54">
        <f>VLOOKUP(H72,Criterios!$B$3:$C$6,2,FALSE)</f>
        <v>0.25</v>
      </c>
      <c r="J72" s="53" t="s">
        <v>61</v>
      </c>
      <c r="K72" s="54">
        <f>VLOOKUP(J72,Criterios!$B$7:$C$9,2,FALSE)</f>
        <v>0.15</v>
      </c>
      <c r="L72" s="53" t="s">
        <v>135</v>
      </c>
      <c r="M72" s="53" t="s">
        <v>136</v>
      </c>
      <c r="N72" s="53" t="s">
        <v>137</v>
      </c>
      <c r="O72" s="53" t="s">
        <v>138</v>
      </c>
      <c r="P72" s="53" t="s">
        <v>139</v>
      </c>
      <c r="Q72" s="52">
        <f t="shared" si="1"/>
        <v>0.4</v>
      </c>
      <c r="R72" s="52">
        <f>IF(Q72&gt;1%,(R71-(R71*Q72)),Q72)</f>
        <v>0.12959999999999999</v>
      </c>
      <c r="S72" s="203">
        <f>IF(R73&gt;1%,R73,R72)</f>
        <v>0.12959999999999999</v>
      </c>
      <c r="T72" s="198"/>
      <c r="U72" s="189"/>
      <c r="V72" s="180" t="s">
        <v>268</v>
      </c>
    </row>
    <row r="73" spans="1:23" x14ac:dyDescent="0.2">
      <c r="B73" s="192"/>
      <c r="C73" s="192"/>
      <c r="D73" s="192"/>
      <c r="E73" s="195"/>
      <c r="F73" s="221"/>
      <c r="G73" s="128" t="s">
        <v>140</v>
      </c>
      <c r="H73" s="49" t="s">
        <v>141</v>
      </c>
      <c r="I73" s="50">
        <f>VLOOKUP(H73,Criterios!$B$3:$C$6,2,FALSE)</f>
        <v>0</v>
      </c>
      <c r="J73" s="49" t="s">
        <v>141</v>
      </c>
      <c r="K73" s="50">
        <f>VLOOKUP(J73,Criterios!$B$7:$C$9,2,FALSE)</f>
        <v>0</v>
      </c>
      <c r="L73" s="49"/>
      <c r="M73" s="49"/>
      <c r="N73" s="49"/>
      <c r="O73" s="49"/>
      <c r="P73" s="49"/>
      <c r="Q73" s="48">
        <f t="shared" si="1"/>
        <v>0</v>
      </c>
      <c r="R73" s="48">
        <f>IF(Q73&gt;1%,(R72-(R72*Q73)),Q73)</f>
        <v>0</v>
      </c>
      <c r="S73" s="204"/>
      <c r="T73" s="198"/>
      <c r="U73" s="189"/>
      <c r="V73" s="181"/>
    </row>
    <row r="74" spans="1:23" ht="140.25" x14ac:dyDescent="0.2">
      <c r="A74" s="60"/>
      <c r="B74" s="192"/>
      <c r="C74" s="192"/>
      <c r="D74" s="192"/>
      <c r="E74" s="195"/>
      <c r="F74" s="201" t="s">
        <v>157</v>
      </c>
      <c r="G74" s="127" t="s">
        <v>158</v>
      </c>
      <c r="H74" s="53" t="s">
        <v>134</v>
      </c>
      <c r="I74" s="54">
        <f>VLOOKUP(H74,Criterios!$B$3:$C$6,2,FALSE)</f>
        <v>0.25</v>
      </c>
      <c r="J74" s="53" t="s">
        <v>61</v>
      </c>
      <c r="K74" s="54">
        <f>VLOOKUP(J74,Criterios!$B$7:$C$9,2,FALSE)</f>
        <v>0.15</v>
      </c>
      <c r="L74" s="57" t="s">
        <v>135</v>
      </c>
      <c r="M74" s="53" t="s">
        <v>136</v>
      </c>
      <c r="N74" s="53" t="s">
        <v>137</v>
      </c>
      <c r="O74" s="53" t="s">
        <v>138</v>
      </c>
      <c r="P74" s="53" t="s">
        <v>139</v>
      </c>
      <c r="Q74" s="52">
        <f t="shared" si="1"/>
        <v>0.4</v>
      </c>
      <c r="R74" s="52">
        <f>IF(Q74&gt;1%,(R73-(R73*Q74)),Q74)</f>
        <v>0</v>
      </c>
      <c r="S74" s="203">
        <f>IF(R75&gt;1%,R75,R74)</f>
        <v>0</v>
      </c>
      <c r="T74" s="198"/>
      <c r="U74" s="189"/>
      <c r="V74" s="180" t="s">
        <v>276</v>
      </c>
    </row>
    <row r="75" spans="1:23" ht="14.25" x14ac:dyDescent="0.2">
      <c r="A75" s="60"/>
      <c r="B75" s="193"/>
      <c r="C75" s="193"/>
      <c r="D75" s="193"/>
      <c r="E75" s="196"/>
      <c r="F75" s="202"/>
      <c r="G75" s="51" t="s">
        <v>140</v>
      </c>
      <c r="H75" s="49" t="s">
        <v>141</v>
      </c>
      <c r="I75" s="50">
        <f>VLOOKUP(H75,Criterios!$B$3:$C$6,2,FALSE)</f>
        <v>0</v>
      </c>
      <c r="J75" s="49" t="s">
        <v>141</v>
      </c>
      <c r="K75" s="50">
        <f>VLOOKUP(J75,Criterios!$B$7:$C$9,2,FALSE)</f>
        <v>0</v>
      </c>
      <c r="L75" s="53"/>
      <c r="M75" s="49"/>
      <c r="N75" s="49"/>
      <c r="O75" s="49"/>
      <c r="P75" s="49"/>
      <c r="Q75" s="48">
        <f t="shared" si="1"/>
        <v>0</v>
      </c>
      <c r="R75" s="48">
        <f>IF(Q75&gt;1%,(R74-(R74*Q75)),Q75)</f>
        <v>0</v>
      </c>
      <c r="S75" s="204"/>
      <c r="T75" s="199"/>
      <c r="U75" s="190"/>
      <c r="V75" s="181"/>
    </row>
    <row r="76" spans="1:23" x14ac:dyDescent="0.2">
      <c r="B76" s="45"/>
      <c r="C76" s="45"/>
      <c r="D76" s="45"/>
      <c r="E76" s="45"/>
      <c r="F76" s="45"/>
      <c r="G76" s="45"/>
      <c r="J76" s="42"/>
      <c r="K76" s="42"/>
      <c r="L76" s="42"/>
      <c r="M76" s="42"/>
      <c r="N76" s="42"/>
      <c r="O76" s="42"/>
      <c r="P76" s="42"/>
      <c r="Q76" s="42"/>
      <c r="R76" s="42"/>
      <c r="S76" s="42"/>
      <c r="T76" s="44"/>
      <c r="U76" s="42"/>
    </row>
    <row r="77" spans="1:23" ht="5.25" customHeight="1" x14ac:dyDescent="0.2"/>
    <row r="79" spans="1:23" ht="6.75" customHeight="1" x14ac:dyDescent="0.2">
      <c r="A79" s="46"/>
      <c r="B79" s="45"/>
      <c r="C79" s="45"/>
      <c r="D79" s="45"/>
      <c r="E79" s="45"/>
      <c r="F79" s="45"/>
      <c r="G79" s="45"/>
      <c r="J79" s="42"/>
      <c r="K79" s="42"/>
      <c r="L79" s="42"/>
      <c r="M79" s="42"/>
      <c r="N79" s="42"/>
      <c r="O79" s="42"/>
      <c r="P79" s="42"/>
      <c r="Q79" s="42"/>
      <c r="R79" s="42"/>
      <c r="S79" s="42"/>
      <c r="T79" s="42"/>
      <c r="U79" s="42"/>
    </row>
    <row r="80" spans="1:23" ht="16.5" customHeight="1" x14ac:dyDescent="0.2">
      <c r="A80" s="46"/>
      <c r="B80" s="224" t="s">
        <v>165</v>
      </c>
      <c r="C80" s="224"/>
      <c r="D80" s="224"/>
      <c r="E80" s="224"/>
      <c r="F80" s="224"/>
      <c r="G80" s="224"/>
      <c r="H80" s="224"/>
      <c r="I80" s="224"/>
      <c r="J80" s="224"/>
      <c r="K80" s="224"/>
      <c r="L80" s="224"/>
      <c r="M80" s="224"/>
      <c r="N80" s="224"/>
      <c r="O80" s="224"/>
      <c r="P80" s="224"/>
      <c r="Q80" s="224"/>
      <c r="R80" s="224"/>
      <c r="S80" s="224"/>
      <c r="T80" s="224"/>
      <c r="U80" s="224"/>
      <c r="V80" s="224"/>
      <c r="W80" s="224"/>
    </row>
    <row r="81" spans="1:23" ht="15" x14ac:dyDescent="0.2">
      <c r="A81" s="46"/>
      <c r="B81" s="72"/>
      <c r="C81" s="72"/>
      <c r="D81" s="71"/>
      <c r="E81" s="71"/>
      <c r="F81" s="71"/>
      <c r="H81" s="73"/>
      <c r="I81" s="73"/>
      <c r="J81" s="73"/>
      <c r="K81" s="73"/>
      <c r="L81" s="73"/>
    </row>
    <row r="82" spans="1:23" ht="15" customHeight="1" x14ac:dyDescent="0.2">
      <c r="A82" s="46"/>
      <c r="B82" s="183" t="s">
        <v>103</v>
      </c>
      <c r="C82" s="184"/>
      <c r="D82" s="215"/>
      <c r="E82" s="215"/>
      <c r="F82" s="73" t="s">
        <v>104</v>
      </c>
      <c r="G82" s="185"/>
      <c r="H82" s="187"/>
      <c r="I82" s="182" t="s">
        <v>162</v>
      </c>
      <c r="J82" s="183"/>
      <c r="K82" s="183"/>
      <c r="L82" s="183"/>
      <c r="M82" s="184"/>
      <c r="N82" s="185"/>
      <c r="O82" s="186"/>
      <c r="P82" s="186"/>
      <c r="Q82" s="186"/>
      <c r="R82" s="187"/>
      <c r="T82" s="42"/>
      <c r="U82" s="42"/>
    </row>
    <row r="83" spans="1:23" ht="15" x14ac:dyDescent="0.2">
      <c r="A83" s="46"/>
      <c r="B83" s="72"/>
      <c r="C83" s="72"/>
      <c r="D83" s="71"/>
      <c r="E83" s="71"/>
      <c r="F83" s="71"/>
      <c r="H83" s="225"/>
      <c r="I83" s="225"/>
      <c r="J83" s="225"/>
      <c r="K83" s="225"/>
      <c r="L83" s="225"/>
    </row>
    <row r="84" spans="1:23" s="67" customFormat="1" ht="28.5" customHeight="1" x14ac:dyDescent="0.2">
      <c r="B84" s="200" t="s">
        <v>107</v>
      </c>
      <c r="C84" s="200" t="s">
        <v>108</v>
      </c>
      <c r="D84" s="200" t="s">
        <v>109</v>
      </c>
      <c r="E84" s="200"/>
      <c r="F84" s="228" t="s">
        <v>110</v>
      </c>
      <c r="G84" s="200" t="s">
        <v>111</v>
      </c>
      <c r="H84" s="205" t="s">
        <v>112</v>
      </c>
      <c r="I84" s="206"/>
      <c r="J84" s="206"/>
      <c r="K84" s="206"/>
      <c r="L84" s="206"/>
      <c r="M84" s="206"/>
      <c r="N84" s="206"/>
      <c r="O84" s="206"/>
      <c r="P84" s="207"/>
      <c r="Q84" s="211" t="s">
        <v>113</v>
      </c>
      <c r="R84" s="211"/>
      <c r="S84" s="211"/>
      <c r="T84" s="211"/>
      <c r="U84" s="226" t="s">
        <v>114</v>
      </c>
      <c r="V84" s="227" t="s">
        <v>163</v>
      </c>
      <c r="W84" s="227" t="s">
        <v>166</v>
      </c>
    </row>
    <row r="85" spans="1:23" s="67" customFormat="1" ht="21.75" customHeight="1" x14ac:dyDescent="0.2">
      <c r="B85" s="200"/>
      <c r="C85" s="200"/>
      <c r="D85" s="200"/>
      <c r="E85" s="200"/>
      <c r="F85" s="229"/>
      <c r="G85" s="200"/>
      <c r="H85" s="205" t="s">
        <v>115</v>
      </c>
      <c r="I85" s="206"/>
      <c r="J85" s="206"/>
      <c r="K85" s="207"/>
      <c r="L85" s="205" t="s">
        <v>116</v>
      </c>
      <c r="M85" s="206"/>
      <c r="N85" s="206"/>
      <c r="O85" s="206"/>
      <c r="P85" s="207"/>
      <c r="Q85" s="208" t="s">
        <v>117</v>
      </c>
      <c r="R85" s="208" t="s">
        <v>118</v>
      </c>
      <c r="S85" s="208" t="s">
        <v>119</v>
      </c>
      <c r="T85" s="222" t="s">
        <v>120</v>
      </c>
      <c r="U85" s="226" t="s">
        <v>121</v>
      </c>
      <c r="V85" s="227"/>
      <c r="W85" s="227"/>
    </row>
    <row r="86" spans="1:23" s="67" customFormat="1" ht="63.75" x14ac:dyDescent="0.2">
      <c r="B86" s="200"/>
      <c r="C86" s="200"/>
      <c r="D86" s="69" t="s">
        <v>122</v>
      </c>
      <c r="E86" s="69" t="s">
        <v>36</v>
      </c>
      <c r="F86" s="230"/>
      <c r="G86" s="200"/>
      <c r="H86" s="69" t="s">
        <v>123</v>
      </c>
      <c r="I86" s="69" t="s">
        <v>124</v>
      </c>
      <c r="J86" s="69" t="s">
        <v>125</v>
      </c>
      <c r="K86" s="69" t="s">
        <v>124</v>
      </c>
      <c r="L86" s="69" t="s">
        <v>126</v>
      </c>
      <c r="M86" s="70" t="s">
        <v>38</v>
      </c>
      <c r="N86" s="70" t="s">
        <v>127</v>
      </c>
      <c r="O86" s="70" t="s">
        <v>128</v>
      </c>
      <c r="P86" s="69" t="s">
        <v>129</v>
      </c>
      <c r="Q86" s="209"/>
      <c r="R86" s="209"/>
      <c r="S86" s="209"/>
      <c r="T86" s="223"/>
      <c r="U86" s="226"/>
      <c r="V86" s="227"/>
      <c r="W86" s="227"/>
    </row>
    <row r="87" spans="1:23" s="60" customFormat="1" ht="14.25" x14ac:dyDescent="0.2">
      <c r="B87" s="216"/>
      <c r="C87" s="216"/>
      <c r="D87" s="191"/>
      <c r="E87" s="194" t="e">
        <f>VLOOKUP(D87,[1]Criterios!$A$20:$B$24,2,FALSE)</f>
        <v>#N/A</v>
      </c>
      <c r="F87" s="220" t="s">
        <v>145</v>
      </c>
      <c r="G87" s="65" t="s">
        <v>145</v>
      </c>
      <c r="H87" s="63"/>
      <c r="I87" s="64" t="e">
        <f>VLOOKUP(H87,[1]Criterios!$B$3:$C$6,2,FALSE)</f>
        <v>#N/A</v>
      </c>
      <c r="J87" s="63"/>
      <c r="K87" s="64" t="e">
        <f>VLOOKUP(J87,[1]Criterios!$B$7:$C$9,2,FALSE)</f>
        <v>#N/A</v>
      </c>
      <c r="L87" s="63"/>
      <c r="M87" s="63"/>
      <c r="N87" s="63"/>
      <c r="O87" s="63"/>
      <c r="P87" s="63"/>
      <c r="Q87" s="62" t="e">
        <f t="shared" ref="Q87:Q106" si="2">+I87+K87</f>
        <v>#N/A</v>
      </c>
      <c r="R87" s="62" t="e">
        <f>(E87-(E87*Q87))</f>
        <v>#N/A</v>
      </c>
      <c r="S87" s="219" t="e">
        <f>IF(R88&gt;1%,R88,R87)</f>
        <v>#N/A</v>
      </c>
      <c r="T87" s="197" t="e">
        <f>IF(S91&gt;1%,S91,(IF(S89&gt;1%,S89,S87)))</f>
        <v>#N/A</v>
      </c>
      <c r="U87" s="188" t="e">
        <f>IF(T87&lt;=20%,[1]Criterios!$A$20,IF(T87&lt;=40%,[1]Criterios!$A$21,IF(T87&lt;=60%,[1]Criterios!$A$22,IF(T87&lt;=80,[1]Criterios!$A$23,[1]Criterios!$A$24))))</f>
        <v>#N/A</v>
      </c>
      <c r="V87" s="109"/>
      <c r="W87" s="109"/>
    </row>
    <row r="88" spans="1:23" s="60" customFormat="1" ht="14.25" x14ac:dyDescent="0.2">
      <c r="B88" s="217"/>
      <c r="C88" s="217"/>
      <c r="D88" s="192"/>
      <c r="E88" s="195"/>
      <c r="F88" s="221"/>
      <c r="G88" s="59" t="s">
        <v>140</v>
      </c>
      <c r="H88" s="57"/>
      <c r="I88" s="58" t="e">
        <f>VLOOKUP(H88,[1]Criterios!$B$3:$C$6,2,FALSE)</f>
        <v>#N/A</v>
      </c>
      <c r="J88" s="57"/>
      <c r="K88" s="58" t="e">
        <f>VLOOKUP(J88,[1]Criterios!$B$7:$C$9,2,FALSE)</f>
        <v>#N/A</v>
      </c>
      <c r="L88" s="57"/>
      <c r="M88" s="57"/>
      <c r="N88" s="57"/>
      <c r="O88" s="57"/>
      <c r="P88" s="57"/>
      <c r="Q88" s="56" t="e">
        <f t="shared" si="2"/>
        <v>#N/A</v>
      </c>
      <c r="R88" s="56" t="e">
        <f>(R87-(R87*Q88))</f>
        <v>#N/A</v>
      </c>
      <c r="S88" s="210"/>
      <c r="T88" s="198"/>
      <c r="U88" s="189"/>
      <c r="V88" s="61"/>
      <c r="W88" s="110"/>
    </row>
    <row r="89" spans="1:23" s="60" customFormat="1" ht="14.25" x14ac:dyDescent="0.2">
      <c r="B89" s="217"/>
      <c r="C89" s="217"/>
      <c r="D89" s="192"/>
      <c r="E89" s="195"/>
      <c r="F89" s="221" t="s">
        <v>160</v>
      </c>
      <c r="G89" s="59" t="s">
        <v>145</v>
      </c>
      <c r="H89" s="57"/>
      <c r="I89" s="58" t="e">
        <f>VLOOKUP(H89,[1]Criterios!$B$3:$C$6,2,FALSE)</f>
        <v>#N/A</v>
      </c>
      <c r="J89" s="57"/>
      <c r="K89" s="58" t="e">
        <f>VLOOKUP(J89,[1]Criterios!$B$7:$C$9,2,FALSE)</f>
        <v>#N/A</v>
      </c>
      <c r="L89" s="57"/>
      <c r="M89" s="57"/>
      <c r="N89" s="57"/>
      <c r="O89" s="57"/>
      <c r="P89" s="57"/>
      <c r="Q89" s="56" t="e">
        <f t="shared" si="2"/>
        <v>#N/A</v>
      </c>
      <c r="R89" s="56" t="e">
        <f>IF(Q89&gt;1%,(R88-(R88*Q89)),Q89)</f>
        <v>#N/A</v>
      </c>
      <c r="S89" s="210" t="e">
        <f>IF(R90&gt;1%,R90,R89)</f>
        <v>#N/A</v>
      </c>
      <c r="T89" s="198"/>
      <c r="U89" s="189"/>
      <c r="V89" s="109"/>
      <c r="W89" s="109"/>
    </row>
    <row r="90" spans="1:23" s="60" customFormat="1" ht="14.25" x14ac:dyDescent="0.2">
      <c r="B90" s="217"/>
      <c r="C90" s="217"/>
      <c r="D90" s="192"/>
      <c r="E90" s="195"/>
      <c r="F90" s="221"/>
      <c r="G90" s="59" t="s">
        <v>140</v>
      </c>
      <c r="H90" s="57"/>
      <c r="I90" s="58" t="e">
        <f>VLOOKUP(H90,[1]Criterios!$B$3:$C$6,2,FALSE)</f>
        <v>#N/A</v>
      </c>
      <c r="J90" s="57"/>
      <c r="K90" s="58" t="e">
        <f>VLOOKUP(J90,[1]Criterios!$B$7:$C$9,2,FALSE)</f>
        <v>#N/A</v>
      </c>
      <c r="L90" s="57"/>
      <c r="M90" s="57"/>
      <c r="N90" s="57"/>
      <c r="O90" s="57"/>
      <c r="P90" s="57"/>
      <c r="Q90" s="56" t="e">
        <f t="shared" si="2"/>
        <v>#N/A</v>
      </c>
      <c r="R90" s="56" t="e">
        <f>(R89-(R89*Q90))</f>
        <v>#N/A</v>
      </c>
      <c r="S90" s="210"/>
      <c r="T90" s="198"/>
      <c r="U90" s="189"/>
      <c r="V90" s="61"/>
      <c r="W90" s="110"/>
    </row>
    <row r="91" spans="1:23" s="60" customFormat="1" ht="14.25" x14ac:dyDescent="0.2">
      <c r="B91" s="217"/>
      <c r="C91" s="217"/>
      <c r="D91" s="192"/>
      <c r="E91" s="195"/>
      <c r="F91" s="212" t="s">
        <v>144</v>
      </c>
      <c r="G91" s="55" t="s">
        <v>145</v>
      </c>
      <c r="H91" s="57"/>
      <c r="I91" s="54" t="e">
        <f>VLOOKUP(H91,[1]Criterios!$B$3:$C$6,2,FALSE)</f>
        <v>#N/A</v>
      </c>
      <c r="J91" s="57"/>
      <c r="K91" s="54" t="e">
        <f>VLOOKUP(J91,[1]Criterios!$B$7:$C$9,2,FALSE)</f>
        <v>#N/A</v>
      </c>
      <c r="L91" s="53"/>
      <c r="M91" s="53"/>
      <c r="N91" s="53"/>
      <c r="O91" s="53"/>
      <c r="P91" s="53"/>
      <c r="Q91" s="52" t="e">
        <f t="shared" si="2"/>
        <v>#N/A</v>
      </c>
      <c r="R91" s="52" t="e">
        <f>IF(Q91&gt;1%,(R90-(R90*Q91)),Q91)</f>
        <v>#N/A</v>
      </c>
      <c r="S91" s="203" t="e">
        <f>IF(R92&gt;1%,R92,R91)</f>
        <v>#N/A</v>
      </c>
      <c r="T91" s="198"/>
      <c r="U91" s="189"/>
      <c r="V91" s="61"/>
      <c r="W91" s="110"/>
    </row>
    <row r="92" spans="1:23" s="60" customFormat="1" ht="14.25" x14ac:dyDescent="0.2">
      <c r="B92" s="218"/>
      <c r="C92" s="218"/>
      <c r="D92" s="193"/>
      <c r="E92" s="196"/>
      <c r="F92" s="213"/>
      <c r="G92" s="51" t="s">
        <v>140</v>
      </c>
      <c r="H92" s="49"/>
      <c r="I92" s="50" t="e">
        <f>VLOOKUP(H92,[1]Criterios!$B$3:$C$6,2,FALSE)</f>
        <v>#N/A</v>
      </c>
      <c r="J92" s="49"/>
      <c r="K92" s="50" t="e">
        <f>VLOOKUP(J92,[1]Criterios!$B$7:$C$9,2,FALSE)</f>
        <v>#N/A</v>
      </c>
      <c r="L92" s="49"/>
      <c r="M92" s="49"/>
      <c r="N92" s="49"/>
      <c r="O92" s="49"/>
      <c r="P92" s="49"/>
      <c r="Q92" s="48" t="e">
        <f t="shared" si="2"/>
        <v>#N/A</v>
      </c>
      <c r="R92" s="48" t="e">
        <f>IF(Q92&gt;1%,(R91-(R91*Q92)),Q92)</f>
        <v>#N/A</v>
      </c>
      <c r="S92" s="204"/>
      <c r="T92" s="199"/>
      <c r="U92" s="190"/>
      <c r="V92" s="61"/>
      <c r="W92" s="110"/>
    </row>
    <row r="93" spans="1:23" s="60" customFormat="1" ht="14.25" x14ac:dyDescent="0.2">
      <c r="B93" s="216"/>
      <c r="C93" s="216"/>
      <c r="D93" s="191"/>
      <c r="E93" s="194" t="e">
        <f>VLOOKUP(D93,[1]Criterios!$A$20:$B$24,2,FALSE)</f>
        <v>#N/A</v>
      </c>
      <c r="F93" s="220" t="s">
        <v>145</v>
      </c>
      <c r="G93" s="65" t="s">
        <v>145</v>
      </c>
      <c r="H93" s="63"/>
      <c r="I93" s="64" t="e">
        <f>VLOOKUP(H93,[1]Criterios!$B$3:$C$6,2,FALSE)</f>
        <v>#N/A</v>
      </c>
      <c r="J93" s="63"/>
      <c r="K93" s="64" t="e">
        <f>VLOOKUP(J93,[1]Criterios!$B$7:$C$9,2,FALSE)</f>
        <v>#N/A</v>
      </c>
      <c r="L93" s="63"/>
      <c r="M93" s="63"/>
      <c r="N93" s="63"/>
      <c r="O93" s="63"/>
      <c r="P93" s="63"/>
      <c r="Q93" s="62" t="e">
        <f t="shared" si="2"/>
        <v>#N/A</v>
      </c>
      <c r="R93" s="62" t="e">
        <f>(E93-(E93*Q93))</f>
        <v>#N/A</v>
      </c>
      <c r="S93" s="219" t="e">
        <f>IF(R94&gt;1%,R94,R93)</f>
        <v>#N/A</v>
      </c>
      <c r="T93" s="197" t="e">
        <f>IF(S97&gt;1%,S97,(IF(S95&gt;1%,S95,S93)))</f>
        <v>#N/A</v>
      </c>
      <c r="U93" s="188" t="e">
        <f>IF(T93&lt;=20%,[1]Criterios!$A$20,IF(T93&lt;=40%,[1]Criterios!$A$21,IF(T93&lt;=60%,[1]Criterios!$A$22,IF(T93&lt;=80,[1]Criterios!$A$23,[1]Criterios!$A$24))))</f>
        <v>#N/A</v>
      </c>
      <c r="V93" s="109"/>
      <c r="W93" s="109"/>
    </row>
    <row r="94" spans="1:23" s="46" customFormat="1" ht="15" x14ac:dyDescent="0.2">
      <c r="B94" s="217"/>
      <c r="C94" s="217"/>
      <c r="D94" s="192"/>
      <c r="E94" s="195"/>
      <c r="F94" s="221"/>
      <c r="G94" s="59" t="s">
        <v>140</v>
      </c>
      <c r="H94" s="57"/>
      <c r="I94" s="58" t="e">
        <f>VLOOKUP(H94,[1]Criterios!$B$3:$C$6,2,FALSE)</f>
        <v>#N/A</v>
      </c>
      <c r="J94" s="57"/>
      <c r="K94" s="58" t="e">
        <f>VLOOKUP(J94,[1]Criterios!$B$7:$C$9,2,FALSE)</f>
        <v>#N/A</v>
      </c>
      <c r="L94" s="57"/>
      <c r="M94" s="57"/>
      <c r="N94" s="57"/>
      <c r="O94" s="57"/>
      <c r="P94" s="57"/>
      <c r="Q94" s="56" t="e">
        <f t="shared" si="2"/>
        <v>#N/A</v>
      </c>
      <c r="R94" s="56" t="e">
        <f>(R93-(R93*Q94))</f>
        <v>#N/A</v>
      </c>
      <c r="S94" s="210"/>
      <c r="T94" s="198"/>
      <c r="U94" s="189"/>
      <c r="V94" s="47"/>
      <c r="W94" s="111"/>
    </row>
    <row r="95" spans="1:23" s="46" customFormat="1" ht="15" x14ac:dyDescent="0.2">
      <c r="B95" s="217"/>
      <c r="C95" s="217"/>
      <c r="D95" s="192"/>
      <c r="E95" s="195"/>
      <c r="F95" s="221" t="s">
        <v>160</v>
      </c>
      <c r="G95" s="59" t="s">
        <v>145</v>
      </c>
      <c r="H95" s="57"/>
      <c r="I95" s="58" t="e">
        <f>VLOOKUP(H95,[1]Criterios!$B$3:$C$6,2,FALSE)</f>
        <v>#N/A</v>
      </c>
      <c r="J95" s="57"/>
      <c r="K95" s="58" t="e">
        <f>VLOOKUP(J95,[1]Criterios!$B$7:$C$9,2,FALSE)</f>
        <v>#N/A</v>
      </c>
      <c r="L95" s="57"/>
      <c r="M95" s="57"/>
      <c r="N95" s="57"/>
      <c r="O95" s="57"/>
      <c r="P95" s="57"/>
      <c r="Q95" s="56" t="e">
        <f t="shared" si="2"/>
        <v>#N/A</v>
      </c>
      <c r="R95" s="56" t="e">
        <f>IF(Q95&gt;1%,(R94-(R94*Q95)),Q95)</f>
        <v>#N/A</v>
      </c>
      <c r="S95" s="210" t="e">
        <f>IF(R96&gt;1%,R96,R95)</f>
        <v>#N/A</v>
      </c>
      <c r="T95" s="198"/>
      <c r="U95" s="189"/>
      <c r="V95" s="109"/>
      <c r="W95" s="109"/>
    </row>
    <row r="96" spans="1:23" s="46" customFormat="1" ht="15" x14ac:dyDescent="0.2">
      <c r="B96" s="217"/>
      <c r="C96" s="217"/>
      <c r="D96" s="192"/>
      <c r="E96" s="195"/>
      <c r="F96" s="221"/>
      <c r="G96" s="59" t="s">
        <v>140</v>
      </c>
      <c r="H96" s="57"/>
      <c r="I96" s="58" t="e">
        <f>VLOOKUP(H96,[1]Criterios!$B$3:$C$6,2,FALSE)</f>
        <v>#N/A</v>
      </c>
      <c r="J96" s="57"/>
      <c r="K96" s="58" t="e">
        <f>VLOOKUP(J96,[1]Criterios!$B$7:$C$9,2,FALSE)</f>
        <v>#N/A</v>
      </c>
      <c r="L96" s="57"/>
      <c r="M96" s="57"/>
      <c r="N96" s="57"/>
      <c r="O96" s="57"/>
      <c r="P96" s="57"/>
      <c r="Q96" s="56" t="e">
        <f t="shared" si="2"/>
        <v>#N/A</v>
      </c>
      <c r="R96" s="56" t="e">
        <f>(R95-(R95*Q96))</f>
        <v>#N/A</v>
      </c>
      <c r="S96" s="210"/>
      <c r="T96" s="198"/>
      <c r="U96" s="189"/>
      <c r="V96" s="47"/>
      <c r="W96" s="111"/>
    </row>
    <row r="97" spans="1:23" s="46" customFormat="1" ht="15" x14ac:dyDescent="0.2">
      <c r="B97" s="217"/>
      <c r="C97" s="217"/>
      <c r="D97" s="192"/>
      <c r="E97" s="195"/>
      <c r="F97" s="212" t="s">
        <v>144</v>
      </c>
      <c r="G97" s="55" t="s">
        <v>145</v>
      </c>
      <c r="H97" s="57"/>
      <c r="I97" s="54" t="e">
        <f>VLOOKUP(H97,[1]Criterios!$B$3:$C$6,2,FALSE)</f>
        <v>#N/A</v>
      </c>
      <c r="J97" s="57"/>
      <c r="K97" s="54" t="e">
        <f>VLOOKUP(J97,[1]Criterios!$B$7:$C$9,2,FALSE)</f>
        <v>#N/A</v>
      </c>
      <c r="L97" s="53"/>
      <c r="M97" s="53"/>
      <c r="N97" s="53"/>
      <c r="O97" s="53"/>
      <c r="P97" s="53"/>
      <c r="Q97" s="52" t="e">
        <f t="shared" si="2"/>
        <v>#N/A</v>
      </c>
      <c r="R97" s="52" t="e">
        <f>IF(Q97&gt;1%,(R96-(R96*Q97)),Q97)</f>
        <v>#N/A</v>
      </c>
      <c r="S97" s="203" t="e">
        <f>IF(R98&gt;1%,R98,R97)</f>
        <v>#N/A</v>
      </c>
      <c r="T97" s="198"/>
      <c r="U97" s="189"/>
      <c r="V97" s="47"/>
      <c r="W97" s="111"/>
    </row>
    <row r="98" spans="1:23" s="46" customFormat="1" ht="15" x14ac:dyDescent="0.2">
      <c r="B98" s="218"/>
      <c r="C98" s="218"/>
      <c r="D98" s="193"/>
      <c r="E98" s="196"/>
      <c r="F98" s="213"/>
      <c r="G98" s="51" t="s">
        <v>140</v>
      </c>
      <c r="H98" s="49"/>
      <c r="I98" s="50" t="e">
        <f>VLOOKUP(H98,[1]Criterios!$B$3:$C$6,2,FALSE)</f>
        <v>#N/A</v>
      </c>
      <c r="J98" s="49"/>
      <c r="K98" s="50" t="e">
        <f>VLOOKUP(J98,[1]Criterios!$B$7:$C$9,2,FALSE)</f>
        <v>#N/A</v>
      </c>
      <c r="L98" s="49"/>
      <c r="M98" s="49"/>
      <c r="N98" s="49"/>
      <c r="O98" s="49"/>
      <c r="P98" s="49"/>
      <c r="Q98" s="48" t="e">
        <f t="shared" si="2"/>
        <v>#N/A</v>
      </c>
      <c r="R98" s="48" t="e">
        <f>IF(Q98&gt;1%,(R97-(R97*Q98)),Q98)</f>
        <v>#N/A</v>
      </c>
      <c r="S98" s="204"/>
      <c r="T98" s="199"/>
      <c r="U98" s="190"/>
      <c r="V98" s="47"/>
      <c r="W98" s="111"/>
    </row>
    <row r="99" spans="1:23" s="67" customFormat="1" ht="15" x14ac:dyDescent="0.2">
      <c r="B99" s="191"/>
      <c r="C99" s="191"/>
      <c r="D99" s="191"/>
      <c r="E99" s="194" t="e">
        <f>VLOOKUP(D99,[1]Criterios!$A$20:$B$24,2,FALSE)</f>
        <v>#N/A</v>
      </c>
      <c r="F99" s="220" t="s">
        <v>145</v>
      </c>
      <c r="G99" s="65" t="s">
        <v>145</v>
      </c>
      <c r="H99" s="63"/>
      <c r="I99" s="64" t="e">
        <f>VLOOKUP(H99,[1]Criterios!$B$3:$C$6,2,FALSE)</f>
        <v>#N/A</v>
      </c>
      <c r="J99" s="63"/>
      <c r="K99" s="64" t="e">
        <f>VLOOKUP(J99,[1]Criterios!$B$7:$C$9,2,FALSE)</f>
        <v>#N/A</v>
      </c>
      <c r="L99" s="63"/>
      <c r="M99" s="63"/>
      <c r="N99" s="63"/>
      <c r="O99" s="63"/>
      <c r="P99" s="63"/>
      <c r="Q99" s="62" t="e">
        <f t="shared" si="2"/>
        <v>#N/A</v>
      </c>
      <c r="R99" s="62" t="e">
        <f>(E99-(E99*Q99))</f>
        <v>#N/A</v>
      </c>
      <c r="S99" s="219" t="e">
        <f>IF(R100&gt;1%,R100,R99)</f>
        <v>#N/A</v>
      </c>
      <c r="T99" s="197" t="e">
        <f>IF(S103&gt;1%,S103,(IF(S101&gt;1%,S101,S99)))</f>
        <v>#N/A</v>
      </c>
      <c r="U99" s="188" t="e">
        <f>IF(T99&lt;=20%,[1]Criterios!$A$20,IF(T99&lt;=40%,[1]Criterios!$A$21,IF(T99&lt;=60%,[1]Criterios!$A$22,IF(T99&lt;=80,[1]Criterios!$A$23,[1]Criterios!$A$24))))</f>
        <v>#N/A</v>
      </c>
      <c r="V99" s="109"/>
      <c r="W99" s="112"/>
    </row>
    <row r="100" spans="1:23" s="67" customFormat="1" ht="15" x14ac:dyDescent="0.2">
      <c r="B100" s="192"/>
      <c r="C100" s="192"/>
      <c r="D100" s="192"/>
      <c r="E100" s="195"/>
      <c r="F100" s="221"/>
      <c r="G100" s="59" t="s">
        <v>140</v>
      </c>
      <c r="H100" s="57"/>
      <c r="I100" s="58" t="e">
        <f>VLOOKUP(H100,[1]Criterios!$B$3:$C$6,2,FALSE)</f>
        <v>#N/A</v>
      </c>
      <c r="J100" s="57"/>
      <c r="K100" s="58" t="e">
        <f>VLOOKUP(J100,[1]Criterios!$B$7:$C$9,2,FALSE)</f>
        <v>#N/A</v>
      </c>
      <c r="L100" s="57"/>
      <c r="M100" s="57"/>
      <c r="N100" s="57"/>
      <c r="O100" s="57"/>
      <c r="P100" s="57"/>
      <c r="Q100" s="56" t="e">
        <f t="shared" si="2"/>
        <v>#N/A</v>
      </c>
      <c r="R100" s="56" t="e">
        <f>(R99-(R99*Q100))</f>
        <v>#N/A</v>
      </c>
      <c r="S100" s="210"/>
      <c r="T100" s="198"/>
      <c r="U100" s="189"/>
      <c r="V100" s="68"/>
      <c r="W100" s="113"/>
    </row>
    <row r="101" spans="1:23" s="67" customFormat="1" ht="15" x14ac:dyDescent="0.2">
      <c r="B101" s="192"/>
      <c r="C101" s="192"/>
      <c r="D101" s="192"/>
      <c r="E101" s="195"/>
      <c r="F101" s="221" t="s">
        <v>140</v>
      </c>
      <c r="G101" s="59" t="s">
        <v>145</v>
      </c>
      <c r="H101" s="57"/>
      <c r="I101" s="58" t="e">
        <f>VLOOKUP(H101,[1]Criterios!$B$3:$C$6,2,FALSE)</f>
        <v>#N/A</v>
      </c>
      <c r="J101" s="57"/>
      <c r="K101" s="58" t="e">
        <f>VLOOKUP(J101,[1]Criterios!$B$7:$C$9,2,FALSE)</f>
        <v>#N/A</v>
      </c>
      <c r="L101" s="57"/>
      <c r="M101" s="57"/>
      <c r="N101" s="57"/>
      <c r="O101" s="57"/>
      <c r="P101" s="57"/>
      <c r="Q101" s="56" t="e">
        <f t="shared" si="2"/>
        <v>#N/A</v>
      </c>
      <c r="R101" s="56" t="e">
        <f>IF(Q101&gt;1%,(R100-(R100*Q101)),Q101)</f>
        <v>#N/A</v>
      </c>
      <c r="S101" s="210" t="e">
        <f>IF(R102&gt;1%,R102,R101)</f>
        <v>#N/A</v>
      </c>
      <c r="T101" s="198"/>
      <c r="U101" s="189"/>
      <c r="V101" s="109"/>
      <c r="W101" s="114"/>
    </row>
    <row r="102" spans="1:23" s="67" customFormat="1" ht="15" x14ac:dyDescent="0.2">
      <c r="B102" s="192"/>
      <c r="C102" s="192"/>
      <c r="D102" s="192"/>
      <c r="E102" s="195"/>
      <c r="F102" s="221"/>
      <c r="G102" s="59" t="s">
        <v>140</v>
      </c>
      <c r="H102" s="57"/>
      <c r="I102" s="58" t="e">
        <f>VLOOKUP(H102,[1]Criterios!$B$3:$C$6,2,FALSE)</f>
        <v>#N/A</v>
      </c>
      <c r="J102" s="57"/>
      <c r="K102" s="58" t="e">
        <f>VLOOKUP(J102,[1]Criterios!$B$7:$C$9,2,FALSE)</f>
        <v>#N/A</v>
      </c>
      <c r="L102" s="57"/>
      <c r="M102" s="57"/>
      <c r="N102" s="57"/>
      <c r="O102" s="57"/>
      <c r="P102" s="57"/>
      <c r="Q102" s="56" t="e">
        <f t="shared" si="2"/>
        <v>#N/A</v>
      </c>
      <c r="R102" s="56" t="e">
        <f>(R101-(R101*Q102))</f>
        <v>#N/A</v>
      </c>
      <c r="S102" s="210"/>
      <c r="T102" s="198"/>
      <c r="U102" s="189"/>
      <c r="V102" s="68"/>
      <c r="W102" s="113"/>
    </row>
    <row r="103" spans="1:23" s="67" customFormat="1" ht="15" x14ac:dyDescent="0.2">
      <c r="B103" s="192"/>
      <c r="C103" s="192"/>
      <c r="D103" s="192"/>
      <c r="E103" s="195"/>
      <c r="F103" s="221" t="s">
        <v>164</v>
      </c>
      <c r="G103" s="55" t="s">
        <v>159</v>
      </c>
      <c r="H103" s="53"/>
      <c r="I103" s="54" t="e">
        <f>VLOOKUP(H103,[1]Criterios!$B$3:$C$6,2,FALSE)</f>
        <v>#N/A</v>
      </c>
      <c r="J103" s="53"/>
      <c r="K103" s="54" t="e">
        <f>VLOOKUP(J103,[1]Criterios!$B$7:$C$9,2,FALSE)</f>
        <v>#N/A</v>
      </c>
      <c r="L103" s="53"/>
      <c r="M103" s="53"/>
      <c r="N103" s="53"/>
      <c r="O103" s="53"/>
      <c r="P103" s="53"/>
      <c r="Q103" s="52" t="e">
        <f t="shared" si="2"/>
        <v>#N/A</v>
      </c>
      <c r="R103" s="52" t="e">
        <f>IF(Q103&gt;1%,(R102-(R102*Q103)),Q103)</f>
        <v>#N/A</v>
      </c>
      <c r="S103" s="203" t="e">
        <f>IF(R104&gt;1%,R104,R103)</f>
        <v>#N/A</v>
      </c>
      <c r="T103" s="198"/>
      <c r="U103" s="189"/>
      <c r="V103" s="109"/>
      <c r="W103" s="113"/>
    </row>
    <row r="104" spans="1:23" x14ac:dyDescent="0.2">
      <c r="B104" s="192"/>
      <c r="C104" s="192"/>
      <c r="D104" s="192"/>
      <c r="E104" s="195"/>
      <c r="F104" s="221"/>
      <c r="G104" s="51" t="s">
        <v>140</v>
      </c>
      <c r="H104" s="49"/>
      <c r="I104" s="50" t="e">
        <f>VLOOKUP(H104,[1]Criterios!$B$3:$C$6,2,FALSE)</f>
        <v>#N/A</v>
      </c>
      <c r="J104" s="49"/>
      <c r="K104" s="50" t="e">
        <f>VLOOKUP(J104,[1]Criterios!$B$7:$C$9,2,FALSE)</f>
        <v>#N/A</v>
      </c>
      <c r="L104" s="49"/>
      <c r="M104" s="49"/>
      <c r="N104" s="49"/>
      <c r="O104" s="49"/>
      <c r="P104" s="49"/>
      <c r="Q104" s="48" t="e">
        <f t="shared" si="2"/>
        <v>#N/A</v>
      </c>
      <c r="R104" s="48" t="e">
        <f>IF(Q104&gt;1%,(R103-(R103*Q104)),Q104)</f>
        <v>#N/A</v>
      </c>
      <c r="S104" s="204"/>
      <c r="T104" s="198"/>
      <c r="U104" s="189"/>
      <c r="V104" s="66"/>
      <c r="W104" s="115"/>
    </row>
    <row r="105" spans="1:23" ht="14.25" x14ac:dyDescent="0.2">
      <c r="A105" s="60"/>
      <c r="B105" s="192"/>
      <c r="C105" s="192"/>
      <c r="D105" s="192"/>
      <c r="E105" s="195"/>
      <c r="F105" s="201" t="s">
        <v>167</v>
      </c>
      <c r="G105" s="55" t="s">
        <v>145</v>
      </c>
      <c r="H105" s="53"/>
      <c r="I105" s="54" t="e">
        <f>VLOOKUP(H105,[1]Criterios!$B$3:$C$6,2,FALSE)</f>
        <v>#N/A</v>
      </c>
      <c r="J105" s="53"/>
      <c r="K105" s="54" t="e">
        <f>VLOOKUP(J105,[1]Criterios!$B$7:$C$9,2,FALSE)</f>
        <v>#N/A</v>
      </c>
      <c r="L105" s="57"/>
      <c r="M105" s="53"/>
      <c r="N105" s="53"/>
      <c r="O105" s="53"/>
      <c r="P105" s="53"/>
      <c r="Q105" s="52" t="e">
        <f t="shared" si="2"/>
        <v>#N/A</v>
      </c>
      <c r="R105" s="52" t="e">
        <f>IF(Q105&gt;1%,(R104-(R104*Q105)),Q105)</f>
        <v>#N/A</v>
      </c>
      <c r="S105" s="203" t="e">
        <f>IF(R106&gt;1%,R106,R105)</f>
        <v>#N/A</v>
      </c>
      <c r="T105" s="198"/>
      <c r="U105" s="189"/>
      <c r="V105" s="109"/>
      <c r="W105" s="115"/>
    </row>
    <row r="106" spans="1:23" ht="14.25" x14ac:dyDescent="0.2">
      <c r="A106" s="60"/>
      <c r="B106" s="193"/>
      <c r="C106" s="193"/>
      <c r="D106" s="193"/>
      <c r="E106" s="196"/>
      <c r="F106" s="202"/>
      <c r="G106" s="51" t="s">
        <v>140</v>
      </c>
      <c r="H106" s="49"/>
      <c r="I106" s="50" t="e">
        <f>VLOOKUP(H106,[1]Criterios!$B$3:$C$6,2,FALSE)</f>
        <v>#N/A</v>
      </c>
      <c r="J106" s="49"/>
      <c r="K106" s="50" t="e">
        <f>VLOOKUP(J106,[1]Criterios!$B$7:$C$9,2,FALSE)</f>
        <v>#N/A</v>
      </c>
      <c r="L106" s="53"/>
      <c r="M106" s="49"/>
      <c r="N106" s="49"/>
      <c r="O106" s="49"/>
      <c r="P106" s="49"/>
      <c r="Q106" s="48" t="e">
        <f t="shared" si="2"/>
        <v>#N/A</v>
      </c>
      <c r="R106" s="48" t="e">
        <f>IF(Q106&gt;1%,(R105-(R105*Q106)),Q106)</f>
        <v>#N/A</v>
      </c>
      <c r="S106" s="204"/>
      <c r="T106" s="199"/>
      <c r="U106" s="190"/>
      <c r="V106" s="66"/>
      <c r="W106" s="66"/>
    </row>
    <row r="107" spans="1:23" x14ac:dyDescent="0.2">
      <c r="B107" s="45"/>
      <c r="C107" s="45"/>
      <c r="D107" s="45"/>
      <c r="E107" s="45"/>
      <c r="F107" s="45"/>
      <c r="G107" s="45"/>
      <c r="J107" s="42"/>
      <c r="K107" s="42"/>
      <c r="L107" s="42"/>
      <c r="M107" s="42"/>
      <c r="N107" s="42"/>
      <c r="O107" s="42"/>
      <c r="P107" s="42"/>
      <c r="Q107" s="42"/>
      <c r="R107" s="42"/>
      <c r="S107" s="42"/>
      <c r="T107" s="44"/>
      <c r="U107" s="42"/>
    </row>
  </sheetData>
  <mergeCells count="213">
    <mergeCell ref="S95:S96"/>
    <mergeCell ref="S93:S94"/>
    <mergeCell ref="T93:T98"/>
    <mergeCell ref="B93:B98"/>
    <mergeCell ref="D93:D98"/>
    <mergeCell ref="E93:E98"/>
    <mergeCell ref="F93:F94"/>
    <mergeCell ref="F95:F96"/>
    <mergeCell ref="D62:D67"/>
    <mergeCell ref="D84:E85"/>
    <mergeCell ref="H84:P84"/>
    <mergeCell ref="Q84:T84"/>
    <mergeCell ref="H85:K85"/>
    <mergeCell ref="L85:P85"/>
    <mergeCell ref="B87:B92"/>
    <mergeCell ref="D87:D92"/>
    <mergeCell ref="E87:E92"/>
    <mergeCell ref="F87:F88"/>
    <mergeCell ref="S87:S88"/>
    <mergeCell ref="T87:T92"/>
    <mergeCell ref="F89:F90"/>
    <mergeCell ref="S89:S90"/>
    <mergeCell ref="Q85:Q86"/>
    <mergeCell ref="R85:R86"/>
    <mergeCell ref="T12:T13"/>
    <mergeCell ref="D14:D19"/>
    <mergeCell ref="E14:E19"/>
    <mergeCell ref="F14:F15"/>
    <mergeCell ref="F18:F19"/>
    <mergeCell ref="T34:T39"/>
    <mergeCell ref="S40:S41"/>
    <mergeCell ref="T40:T45"/>
    <mergeCell ref="F53:F55"/>
    <mergeCell ref="G51:H51"/>
    <mergeCell ref="B49:W49"/>
    <mergeCell ref="C53:C55"/>
    <mergeCell ref="V53:V55"/>
    <mergeCell ref="U14:U19"/>
    <mergeCell ref="S14:S15"/>
    <mergeCell ref="S18:S19"/>
    <mergeCell ref="T14:T19"/>
    <mergeCell ref="U40:U45"/>
    <mergeCell ref="S44:S45"/>
    <mergeCell ref="F16:F17"/>
    <mergeCell ref="S16:S17"/>
    <mergeCell ref="F22:F23"/>
    <mergeCell ref="C20:C25"/>
    <mergeCell ref="C34:C39"/>
    <mergeCell ref="D2:U5"/>
    <mergeCell ref="B7:W7"/>
    <mergeCell ref="D34:D39"/>
    <mergeCell ref="F34:F35"/>
    <mergeCell ref="S34:S35"/>
    <mergeCell ref="L12:P12"/>
    <mergeCell ref="H12:K12"/>
    <mergeCell ref="F26:F27"/>
    <mergeCell ref="S26:S27"/>
    <mergeCell ref="F24:F25"/>
    <mergeCell ref="F28:F29"/>
    <mergeCell ref="S28:S29"/>
    <mergeCell ref="U20:U25"/>
    <mergeCell ref="B2:C5"/>
    <mergeCell ref="C11:C13"/>
    <mergeCell ref="C14:C19"/>
    <mergeCell ref="S22:S23"/>
    <mergeCell ref="U11:U13"/>
    <mergeCell ref="G11:G13"/>
    <mergeCell ref="H11:P11"/>
    <mergeCell ref="Q12:Q13"/>
    <mergeCell ref="R12:R13"/>
    <mergeCell ref="S12:S13"/>
    <mergeCell ref="S24:S25"/>
    <mergeCell ref="D9:E9"/>
    <mergeCell ref="D26:D33"/>
    <mergeCell ref="E26:E33"/>
    <mergeCell ref="C40:C45"/>
    <mergeCell ref="B9:C9"/>
    <mergeCell ref="B14:B19"/>
    <mergeCell ref="B11:B13"/>
    <mergeCell ref="B34:B39"/>
    <mergeCell ref="B40:B45"/>
    <mergeCell ref="B20:B25"/>
    <mergeCell ref="B26:B33"/>
    <mergeCell ref="C26:C33"/>
    <mergeCell ref="D40:D45"/>
    <mergeCell ref="E40:E45"/>
    <mergeCell ref="F72:F73"/>
    <mergeCell ref="N9:R9"/>
    <mergeCell ref="J9:M9"/>
    <mergeCell ref="D11:E12"/>
    <mergeCell ref="F40:F41"/>
    <mergeCell ref="F44:F45"/>
    <mergeCell ref="Q11:T11"/>
    <mergeCell ref="G9:H9"/>
    <mergeCell ref="S20:S21"/>
    <mergeCell ref="T20:T25"/>
    <mergeCell ref="D20:D25"/>
    <mergeCell ref="E20:E25"/>
    <mergeCell ref="F20:F21"/>
    <mergeCell ref="E34:E39"/>
    <mergeCell ref="F38:F39"/>
    <mergeCell ref="S38:S39"/>
    <mergeCell ref="F30:F31"/>
    <mergeCell ref="S30:S31"/>
    <mergeCell ref="F36:F37"/>
    <mergeCell ref="S36:S37"/>
    <mergeCell ref="F11:F13"/>
    <mergeCell ref="F32:F33"/>
    <mergeCell ref="T62:T67"/>
    <mergeCell ref="F64:F65"/>
    <mergeCell ref="U26:U33"/>
    <mergeCell ref="C56:C61"/>
    <mergeCell ref="C62:C67"/>
    <mergeCell ref="S64:S65"/>
    <mergeCell ref="F70:F71"/>
    <mergeCell ref="S70:S71"/>
    <mergeCell ref="W84:W86"/>
    <mergeCell ref="B84:B86"/>
    <mergeCell ref="N51:R51"/>
    <mergeCell ref="I51:M51"/>
    <mergeCell ref="V84:V86"/>
    <mergeCell ref="F68:F69"/>
    <mergeCell ref="S68:S69"/>
    <mergeCell ref="H83:L83"/>
    <mergeCell ref="F84:F86"/>
    <mergeCell ref="G84:G86"/>
    <mergeCell ref="U84:U86"/>
    <mergeCell ref="T68:T75"/>
    <mergeCell ref="U68:U75"/>
    <mergeCell ref="G82:H82"/>
    <mergeCell ref="B68:B75"/>
    <mergeCell ref="C68:C75"/>
    <mergeCell ref="D68:D75"/>
    <mergeCell ref="E68:E75"/>
    <mergeCell ref="U53:U55"/>
    <mergeCell ref="T54:T55"/>
    <mergeCell ref="F42:F43"/>
    <mergeCell ref="S42:S43"/>
    <mergeCell ref="F58:F59"/>
    <mergeCell ref="Q54:Q55"/>
    <mergeCell ref="F56:F57"/>
    <mergeCell ref="S56:S57"/>
    <mergeCell ref="U34:U39"/>
    <mergeCell ref="S32:S33"/>
    <mergeCell ref="T26:T33"/>
    <mergeCell ref="S66:S67"/>
    <mergeCell ref="S62:S63"/>
    <mergeCell ref="G53:G55"/>
    <mergeCell ref="H52:L52"/>
    <mergeCell ref="F62:F63"/>
    <mergeCell ref="F60:F61"/>
    <mergeCell ref="F66:F67"/>
    <mergeCell ref="T56:T61"/>
    <mergeCell ref="S60:S61"/>
    <mergeCell ref="B51:C51"/>
    <mergeCell ref="D51:E51"/>
    <mergeCell ref="C84:C86"/>
    <mergeCell ref="C87:C92"/>
    <mergeCell ref="C93:C98"/>
    <mergeCell ref="U93:U98"/>
    <mergeCell ref="S97:S98"/>
    <mergeCell ref="S99:S100"/>
    <mergeCell ref="S103:S104"/>
    <mergeCell ref="F99:F100"/>
    <mergeCell ref="F103:F104"/>
    <mergeCell ref="F101:F102"/>
    <mergeCell ref="F97:F98"/>
    <mergeCell ref="S101:S102"/>
    <mergeCell ref="T85:T86"/>
    <mergeCell ref="B80:W80"/>
    <mergeCell ref="B82:C82"/>
    <mergeCell ref="D82:E82"/>
    <mergeCell ref="B56:B61"/>
    <mergeCell ref="B62:B67"/>
    <mergeCell ref="U87:U92"/>
    <mergeCell ref="F74:F75"/>
    <mergeCell ref="S74:S75"/>
    <mergeCell ref="D53:E54"/>
    <mergeCell ref="B99:B106"/>
    <mergeCell ref="C99:C106"/>
    <mergeCell ref="D99:D106"/>
    <mergeCell ref="E99:E106"/>
    <mergeCell ref="T99:T106"/>
    <mergeCell ref="U99:U106"/>
    <mergeCell ref="B53:B55"/>
    <mergeCell ref="F105:F106"/>
    <mergeCell ref="S105:S106"/>
    <mergeCell ref="H53:P53"/>
    <mergeCell ref="S54:S55"/>
    <mergeCell ref="R54:R55"/>
    <mergeCell ref="D56:D61"/>
    <mergeCell ref="E56:E61"/>
    <mergeCell ref="S58:S59"/>
    <mergeCell ref="Q53:T53"/>
    <mergeCell ref="H54:K54"/>
    <mergeCell ref="S85:S86"/>
    <mergeCell ref="F91:F92"/>
    <mergeCell ref="S91:S92"/>
    <mergeCell ref="E62:E67"/>
    <mergeCell ref="S72:S73"/>
    <mergeCell ref="U62:U67"/>
    <mergeCell ref="L54:P54"/>
    <mergeCell ref="V56:V57"/>
    <mergeCell ref="V58:V59"/>
    <mergeCell ref="V62:V63"/>
    <mergeCell ref="V64:V65"/>
    <mergeCell ref="V68:V69"/>
    <mergeCell ref="V70:V71"/>
    <mergeCell ref="V72:V73"/>
    <mergeCell ref="V74:V75"/>
    <mergeCell ref="I82:M82"/>
    <mergeCell ref="N82:R82"/>
    <mergeCell ref="U56:U61"/>
  </mergeCells>
  <dataValidations count="26">
    <dataValidation allowBlank="1" showInputMessage="1" showErrorMessage="1" prompt="Registre nombre completo del gestor del proceso." sqref="N9" xr:uid="{00000000-0002-0000-0100-00000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4:P54 L12:P12 L85:P85" xr:uid="{00000000-0002-0000-0100-000001000000}"/>
    <dataValidation allowBlank="1" showInputMessage="1" showErrorMessage="1" prompt="Seleccione la respuesta de la lista desplegable." sqref="L55:P55 L13:P13 L86:P86" xr:uid="{00000000-0002-0000-0100-000002000000}"/>
    <dataValidation allowBlank="1" showInputMessage="1" showErrorMessage="1" prompt="Registre el nombre del proceso." sqref="G9:H9 G51:H51 G82:H82" xr:uid="{00000000-0002-0000-0100-000003000000}"/>
    <dataValidation allowBlank="1" showInputMessage="1" showErrorMessage="1" prompt="En el formato DD/MM/AAAA, registre la fecha de diligenciamiento por parte del gestor del proceso." sqref="D9" xr:uid="{00000000-0002-0000-0100-000004000000}"/>
    <dataValidation type="list" allowBlank="1" showInputMessage="1" showErrorMessage="1" sqref="H76:T76 H46:S46 H107:T107" xr:uid="{00000000-0002-0000-0100-000005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55 J55 H86 J86" xr:uid="{00000000-0002-0000-0100-000006000000}"/>
    <dataValidation allowBlank="1" showInputMessage="1" showErrorMessage="1" prompt="Registre las conclusiones u observaciones respecto al diseño de la actividad de control de acuerdo con cada uno de los atributos evaluados, cuando aplique." sqref="V53:V55 V84:V86" xr:uid="{00000000-0002-0000-0100-000007000000}"/>
    <dataValidation allowBlank="1" showInputMessage="1" showErrorMessage="1" prompt="Respuesta automática. No diligenciar." sqref="K13 K55 I13 K86 I55 I86" xr:uid="{00000000-0002-0000-0100-000008000000}"/>
    <dataValidation allowBlank="1" showInputMessage="1" showErrorMessage="1" prompt="Permiten dar un peso a la eficiencia del control y de esta manera dar movimiento en la matriz de calor, a partir de los cambios en la probabilidad y el impacto." sqref="H12 H54 H85" xr:uid="{00000000-0002-0000-0100-000009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84:W86" xr:uid="{00000000-0002-0000-0100-00000A000000}"/>
    <dataValidation allowBlank="1" showInputMessage="1" showErrorMessage="1" prompt="Son las variables asignadas para evaluar el diseño del control del riesgo." sqref="H53 H11 H84" xr:uid="{00000000-0002-0000-0100-00000B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C000000}"/>
    <dataValidation allowBlank="1" showInputMessage="1" showErrorMessage="1" promptTitle="Respuesta automática." prompt="No diligenciar. RECUERDE que para las filas vacias en las columnas &quot;H&quot; y &quot;J&quot; se debe seleccionar &quot;No aplica&quot;." sqref="T12:T13 T54:T55 T85:T86" xr:uid="{00000000-0002-0000-0100-00000D000000}"/>
    <dataValidation allowBlank="1" showInputMessage="1" showErrorMessage="1" promptTitle="Respuesta automática." prompt="No diligenciar." sqref="Q12:S13 Q54:S55 Q85:S86 E13 E55 E86" xr:uid="{00000000-0002-0000-0100-00000E000000}"/>
    <dataValidation allowBlank="1" showInputMessage="1" showErrorMessage="1" promptTitle="Respuesta automática." prompt="El resultado que se genera, corresponde a la probabilidad residual en la evaluación de la segunda línea." sqref="U53:U55" xr:uid="{00000000-0002-0000-0100-00000F000000}"/>
    <dataValidation allowBlank="1" showInputMessage="1" showErrorMessage="1" promptTitle="Respuesta automática." prompt="El resultado que se genera, corresponde a la probabilidad residual en la evaluación de la tercera línea." sqref="U84:U86" xr:uid="{00000000-0002-0000-0100-000010000000}"/>
    <dataValidation allowBlank="1" showInputMessage="1" showErrorMessage="1" prompt="Relacione el código del riesgo." sqref="B11:B13 B53:B55 B84:B86" xr:uid="{00000000-0002-0000-0100-000011000000}"/>
    <dataValidation allowBlank="1" showInputMessage="1" showErrorMessage="1" prompt="Relacione el riesgo identificado y registrado en la hoja &quot;1. Mapa y plan de tratamiento&quot;." sqref="C11:C13 C53:C55 C84:C86" xr:uid="{00000000-0002-0000-0100-000012000000}"/>
    <dataValidation allowBlank="1" showInputMessage="1" showErrorMessage="1" prompt="Seleccione de la lista desplegable, la probabilidad inherente registrada en la hoja &quot;1. Mapa y plan de tratamiento&quot;, columna J." sqref="D13 D55 D86" xr:uid="{00000000-0002-0000-0100-000013000000}"/>
    <dataValidation allowBlank="1" showInputMessage="1" showErrorMessage="1" prompt="Relacione la causa del riesgo identificado en la hoja &quot;1. Mapa y plan de tratamiento&quot;. Si cuenta con mas de tres causas, copie e inserte cuantas filas adicionales requiera." sqref="F11:F13 F53:F55 F84:F86" xr:uid="{00000000-0002-0000-0100-000014000000}"/>
    <dataValidation allowBlank="1" showInputMessage="1" showErrorMessage="1" prompt="Relacione la actividad de control registrada en la hoja &quot;1. Mapa y plan de tratamiento&quot;. Si cuenta con mas de dos controles por causa, copie e inserte cuantas filas adicionales requiera." sqref="G11:G13 G53:G55 G84:G86" xr:uid="{00000000-0002-0000-0100-000015000000}"/>
    <dataValidation allowBlank="1" showInputMessage="1" showErrorMessage="1" prompt="En el formato DD/MM/AAAA, registre la fecha de diligenciamiento por parte del responsable de la evaluación en calidad de tercera línea." sqref="D82:E82" xr:uid="{00000000-0002-0000-0100-000016000000}"/>
    <dataValidation allowBlank="1" showInputMessage="1" showErrorMessage="1" prompt="En el formato DD/MM/AAAA, registre la fecha de diligenciamiento por parte del responsable de la revisión en calidad de segunda línea." sqref="D51:E51" xr:uid="{00000000-0002-0000-0100-000017000000}"/>
    <dataValidation allowBlank="1" showInputMessage="1" showErrorMessage="1" prompt="Registre nombre completo de la persona que realiza la evaluación en calidad de segunda línea (Subdirección de Diseño, Evaluación y Sistematización)." sqref="N51:R51" xr:uid="{00000000-0002-0000-0100-000018000000}"/>
    <dataValidation allowBlank="1" showInputMessage="1" showErrorMessage="1" prompt="Registre nombre completo de la persona que realiza la evaluación en calidad de tercera línea (Oficina de Control Interno)." sqref="N82:R82" xr:uid="{00000000-0002-0000-0100-000019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6" max="16383" man="1"/>
  </rowBreaks>
  <colBreaks count="1" manualBreakCount="1">
    <brk id="22" max="1048575" man="1"/>
  </col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1A000000}">
          <x14:formula1>
            <xm:f>Criterios!$E$14:$E$15</xm:f>
          </x14:formula1>
          <xm:sqref>N14:N45 N56:N75</xm:sqref>
        </x14:dataValidation>
        <x14:dataValidation type="list" allowBlank="1" showInputMessage="1" showErrorMessage="1" xr:uid="{00000000-0002-0000-0100-00001B000000}">
          <x14:formula1>
            <xm:f>Criterios!$B$14:$B$15</xm:f>
          </x14:formula1>
          <xm:sqref>O14:O45 O56:O75</xm:sqref>
        </x14:dataValidation>
        <x14:dataValidation type="list" allowBlank="1" showInputMessage="1" showErrorMessage="1" xr:uid="{00000000-0002-0000-0100-00001C000000}">
          <x14:formula1>
            <xm:f>Criterios!$E$12:$E$13</xm:f>
          </x14:formula1>
          <xm:sqref>M14:M45 M56:M75</xm:sqref>
        </x14:dataValidation>
        <x14:dataValidation type="list" allowBlank="1" showInputMessage="1" showErrorMessage="1" xr:uid="{00000000-0002-0000-0100-00001D000000}">
          <x14:formula1>
            <xm:f>Criterios!$B$7:$B$9</xm:f>
          </x14:formula1>
          <xm:sqref>J14:J45 J56:J75</xm:sqref>
        </x14:dataValidation>
        <x14:dataValidation type="list" allowBlank="1" showInputMessage="1" showErrorMessage="1" xr:uid="{00000000-0002-0000-0100-00001E000000}">
          <x14:formula1>
            <xm:f>Criterios!$B$3:$B$6</xm:f>
          </x14:formula1>
          <xm:sqref>H14:H45 H56:H75</xm:sqref>
        </x14:dataValidation>
        <x14:dataValidation type="list" allowBlank="1" showInputMessage="1" showErrorMessage="1" xr:uid="{00000000-0002-0000-0100-00001F000000}">
          <x14:formula1>
            <xm:f>Criterios!$A$20:$A$24</xm:f>
          </x14:formula1>
          <xm:sqref>D14:D26 D34:D45 D56:D68</xm:sqref>
        </x14:dataValidation>
        <x14:dataValidation type="list" allowBlank="1" showInputMessage="1" showErrorMessage="1" xr:uid="{00000000-0002-0000-0100-000020000000}">
          <x14:formula1>
            <xm:f>Criterios!$B$16:$B$17</xm:f>
          </x14:formula1>
          <xm:sqref>P14:P45 P56:P75</xm:sqref>
        </x14:dataValidation>
        <x14:dataValidation type="list" allowBlank="1" showInputMessage="1" showErrorMessage="1" xr:uid="{00000000-0002-0000-0100-000021000000}">
          <x14:formula1>
            <xm:f>Criterios!$B$12:$B$13</xm:f>
          </x14:formula1>
          <xm:sqref>L14:L45 L56:L75</xm:sqref>
        </x14:dataValidation>
        <x14:dataValidation type="list" allowBlank="1" showInputMessage="1" showErrorMessage="1" xr:uid="{00000000-0002-0000-0100-000022000000}">
          <x14:formula1>
            <xm:f>'https://d.docs.live.net/Users/DAVID MOCAYO/AppData/Local/Temp/Rar$DIa9628.3497.rartemp/[20250331_riesgos_gestion_gec_1monitoreo.xlsx]Criterios'!#REF!</xm:f>
          </x14:formula1>
          <xm:sqref>J87:J106 H87:H106 D87:D99 L87:P106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topLeftCell="A34" zoomScaleNormal="100" zoomScaleSheetLayoutView="100" workbookViewId="0">
      <selection sqref="A1:B4"/>
    </sheetView>
  </sheetViews>
  <sheetFormatPr baseColWidth="10" defaultColWidth="11.42578125" defaultRowHeight="12.75" x14ac:dyDescent="0.2"/>
  <cols>
    <col min="1" max="1" width="0.7109375" style="27" customWidth="1"/>
    <col min="2" max="2" width="21.42578125" customWidth="1"/>
    <col min="3" max="7" width="20.5703125" customWidth="1"/>
    <col min="8" max="8" width="2.42578125" customWidth="1"/>
    <col min="9" max="11" width="11.42578125" hidden="1" customWidth="1"/>
  </cols>
  <sheetData>
    <row r="1" spans="1:10" ht="17.25" customHeight="1" x14ac:dyDescent="0.2">
      <c r="A1" s="248"/>
      <c r="B1" s="248"/>
      <c r="C1" s="250" t="s">
        <v>0</v>
      </c>
      <c r="D1" s="251"/>
      <c r="E1" s="252"/>
      <c r="F1" s="35" t="s">
        <v>1</v>
      </c>
      <c r="G1" s="36" t="s">
        <v>2</v>
      </c>
      <c r="I1" s="4"/>
      <c r="J1" s="4"/>
    </row>
    <row r="2" spans="1:10" ht="17.25" customHeight="1" x14ac:dyDescent="0.2">
      <c r="A2" s="248"/>
      <c r="B2" s="248"/>
      <c r="C2" s="253"/>
      <c r="D2" s="254"/>
      <c r="E2" s="255"/>
      <c r="F2" s="35" t="s">
        <v>3</v>
      </c>
      <c r="G2" s="36">
        <v>4</v>
      </c>
      <c r="I2" s="4"/>
      <c r="J2" s="4"/>
    </row>
    <row r="3" spans="1:10" ht="24.75" customHeight="1" x14ac:dyDescent="0.2">
      <c r="A3" s="248"/>
      <c r="B3" s="248"/>
      <c r="C3" s="253"/>
      <c r="D3" s="254"/>
      <c r="E3" s="255"/>
      <c r="F3" s="35" t="s">
        <v>4</v>
      </c>
      <c r="G3" s="37" t="s">
        <v>5</v>
      </c>
      <c r="I3" s="4"/>
      <c r="J3" s="4"/>
    </row>
    <row r="4" spans="1:10" ht="17.25" customHeight="1" x14ac:dyDescent="0.2">
      <c r="A4" s="248"/>
      <c r="B4" s="248"/>
      <c r="C4" s="256"/>
      <c r="D4" s="257"/>
      <c r="E4" s="258"/>
      <c r="F4" s="35" t="s">
        <v>6</v>
      </c>
      <c r="G4" s="36" t="s">
        <v>168</v>
      </c>
      <c r="I4" s="4"/>
      <c r="J4" s="4"/>
    </row>
    <row r="5" spans="1:10" x14ac:dyDescent="0.2">
      <c r="B5" s="17"/>
      <c r="C5" s="17"/>
      <c r="D5" s="17"/>
      <c r="E5" s="17"/>
      <c r="F5" s="17"/>
      <c r="G5" s="88" t="s">
        <v>8</v>
      </c>
      <c r="I5" s="4"/>
      <c r="J5" s="4"/>
    </row>
    <row r="6" spans="1:10" x14ac:dyDescent="0.2">
      <c r="B6" s="31" t="s">
        <v>169</v>
      </c>
      <c r="C6" s="17"/>
      <c r="D6" s="17"/>
      <c r="E6" s="17"/>
      <c r="F6" s="17"/>
      <c r="G6" s="17"/>
      <c r="I6" s="2" t="s">
        <v>170</v>
      </c>
    </row>
    <row r="7" spans="1:10" ht="41.25" customHeight="1" x14ac:dyDescent="0.2">
      <c r="B7" s="20" t="s">
        <v>56</v>
      </c>
      <c r="C7" s="249" t="s">
        <v>171</v>
      </c>
      <c r="D7" s="249"/>
      <c r="E7" s="249"/>
      <c r="F7" s="249"/>
      <c r="G7" s="249"/>
      <c r="I7" s="15" t="s">
        <v>10</v>
      </c>
    </row>
    <row r="8" spans="1:10" ht="21" customHeight="1" x14ac:dyDescent="0.2">
      <c r="B8" s="20" t="s">
        <v>172</v>
      </c>
      <c r="C8" s="249" t="s">
        <v>173</v>
      </c>
      <c r="D8" s="249"/>
      <c r="E8" s="249"/>
      <c r="F8" s="249"/>
      <c r="G8" s="249"/>
      <c r="I8" s="15" t="s">
        <v>174</v>
      </c>
    </row>
    <row r="9" spans="1:10" ht="51.75" customHeight="1" x14ac:dyDescent="0.2">
      <c r="B9" s="20" t="s">
        <v>175</v>
      </c>
      <c r="C9" s="249" t="s">
        <v>176</v>
      </c>
      <c r="D9" s="249"/>
      <c r="E9" s="249"/>
      <c r="F9" s="249"/>
      <c r="G9" s="249"/>
      <c r="I9" s="15" t="s">
        <v>177</v>
      </c>
    </row>
    <row r="10" spans="1:10" ht="25.5" customHeight="1" x14ac:dyDescent="0.2">
      <c r="B10" s="22" t="s">
        <v>178</v>
      </c>
      <c r="C10" s="249" t="s">
        <v>179</v>
      </c>
      <c r="D10" s="249"/>
      <c r="E10" s="249"/>
      <c r="F10" s="249"/>
      <c r="G10" s="249"/>
      <c r="I10" s="2" t="s">
        <v>21</v>
      </c>
    </row>
    <row r="11" spans="1:10" ht="25.5" customHeight="1" x14ac:dyDescent="0.2">
      <c r="B11" s="20" t="s">
        <v>180</v>
      </c>
      <c r="C11" s="249" t="s">
        <v>181</v>
      </c>
      <c r="D11" s="249"/>
      <c r="E11" s="249"/>
      <c r="F11" s="249"/>
      <c r="G11" s="249"/>
      <c r="I11" t="s">
        <v>55</v>
      </c>
    </row>
    <row r="12" spans="1:10" ht="29.25" customHeight="1" x14ac:dyDescent="0.2">
      <c r="B12" s="20" t="s">
        <v>182</v>
      </c>
      <c r="C12" s="249" t="s">
        <v>183</v>
      </c>
      <c r="D12" s="249"/>
      <c r="E12" s="249"/>
      <c r="F12" s="249"/>
      <c r="G12" s="249"/>
      <c r="I12" t="s">
        <v>184</v>
      </c>
    </row>
    <row r="13" spans="1:10" ht="30" customHeight="1" x14ac:dyDescent="0.2">
      <c r="B13" s="20" t="s">
        <v>185</v>
      </c>
      <c r="C13" s="249" t="s">
        <v>186</v>
      </c>
      <c r="D13" s="249"/>
      <c r="E13" s="249"/>
      <c r="F13" s="249"/>
      <c r="G13" s="249"/>
      <c r="I13" t="s">
        <v>73</v>
      </c>
    </row>
    <row r="14" spans="1:10" ht="39.75" customHeight="1" x14ac:dyDescent="0.2">
      <c r="B14" s="20" t="s">
        <v>84</v>
      </c>
      <c r="C14" s="249" t="s">
        <v>187</v>
      </c>
      <c r="D14" s="249"/>
      <c r="E14" s="249"/>
      <c r="F14" s="249"/>
      <c r="G14" s="249"/>
    </row>
    <row r="15" spans="1:10" ht="31.5" customHeight="1" x14ac:dyDescent="0.2">
      <c r="B15" s="22" t="s">
        <v>188</v>
      </c>
      <c r="C15" s="249" t="s">
        <v>189</v>
      </c>
      <c r="D15" s="249"/>
      <c r="E15" s="249"/>
      <c r="F15" s="249"/>
      <c r="G15" s="249"/>
    </row>
    <row r="16" spans="1:10" x14ac:dyDescent="0.2">
      <c r="B16" s="22" t="s">
        <v>190</v>
      </c>
      <c r="C16" s="249" t="s">
        <v>191</v>
      </c>
      <c r="D16" s="249"/>
      <c r="E16" s="249"/>
      <c r="F16" s="249"/>
      <c r="G16" s="249"/>
    </row>
    <row r="17" spans="2:7" ht="28.5" customHeight="1" x14ac:dyDescent="0.2">
      <c r="B17" s="22" t="s">
        <v>192</v>
      </c>
      <c r="C17" s="249" t="s">
        <v>193</v>
      </c>
      <c r="D17" s="249"/>
      <c r="E17" s="249"/>
      <c r="F17" s="249"/>
      <c r="G17" s="249"/>
    </row>
    <row r="18" spans="2:7" ht="30" customHeight="1" x14ac:dyDescent="0.2">
      <c r="B18" s="22" t="s">
        <v>194</v>
      </c>
      <c r="C18" s="249" t="s">
        <v>195</v>
      </c>
      <c r="D18" s="249"/>
      <c r="E18" s="249"/>
      <c r="F18" s="249"/>
      <c r="G18" s="249"/>
    </row>
    <row r="20" spans="2:7" x14ac:dyDescent="0.2">
      <c r="B20" s="3" t="s">
        <v>196</v>
      </c>
    </row>
    <row r="21" spans="2:7" ht="29.25" customHeight="1" x14ac:dyDescent="0.2">
      <c r="B21" s="86" t="s">
        <v>197</v>
      </c>
      <c r="C21" s="6" t="s">
        <v>198</v>
      </c>
      <c r="D21" s="261" t="s">
        <v>199</v>
      </c>
      <c r="E21" s="262"/>
      <c r="F21" s="259" t="s">
        <v>200</v>
      </c>
      <c r="G21" s="260"/>
    </row>
    <row r="22" spans="2:7" ht="39.75" customHeight="1" x14ac:dyDescent="0.2">
      <c r="B22" s="95">
        <v>0.2</v>
      </c>
      <c r="C22" s="7" t="s">
        <v>146</v>
      </c>
      <c r="D22" s="247" t="s">
        <v>201</v>
      </c>
      <c r="E22" s="247"/>
      <c r="F22" s="247" t="s">
        <v>202</v>
      </c>
      <c r="G22" s="247"/>
    </row>
    <row r="23" spans="2:7" ht="39.75" customHeight="1" x14ac:dyDescent="0.2">
      <c r="B23" s="95">
        <v>0.4</v>
      </c>
      <c r="C23" s="7" t="s">
        <v>131</v>
      </c>
      <c r="D23" s="247" t="s">
        <v>203</v>
      </c>
      <c r="E23" s="247"/>
      <c r="F23" s="247" t="s">
        <v>204</v>
      </c>
      <c r="G23" s="247"/>
    </row>
    <row r="24" spans="2:7" ht="39.75" customHeight="1" x14ac:dyDescent="0.2">
      <c r="B24" s="95">
        <v>0.6</v>
      </c>
      <c r="C24" s="24" t="s">
        <v>151</v>
      </c>
      <c r="D24" s="247" t="s">
        <v>205</v>
      </c>
      <c r="E24" s="247"/>
      <c r="F24" s="247" t="s">
        <v>206</v>
      </c>
      <c r="G24" s="247"/>
    </row>
    <row r="25" spans="2:7" ht="39.75" customHeight="1" x14ac:dyDescent="0.2">
      <c r="B25" s="95">
        <v>0.8</v>
      </c>
      <c r="C25" s="7" t="s">
        <v>207</v>
      </c>
      <c r="D25" s="247" t="s">
        <v>208</v>
      </c>
      <c r="E25" s="247"/>
      <c r="F25" s="247" t="s">
        <v>209</v>
      </c>
      <c r="G25" s="247"/>
    </row>
    <row r="26" spans="2:7" ht="39.75" customHeight="1" x14ac:dyDescent="0.2">
      <c r="B26" s="95">
        <v>1</v>
      </c>
      <c r="C26" s="7" t="s">
        <v>210</v>
      </c>
      <c r="D26" s="247" t="s">
        <v>211</v>
      </c>
      <c r="E26" s="247"/>
      <c r="F26" s="247" t="s">
        <v>212</v>
      </c>
      <c r="G26" s="247"/>
    </row>
    <row r="28" spans="2:7" x14ac:dyDescent="0.2">
      <c r="B28" s="3" t="s">
        <v>213</v>
      </c>
    </row>
    <row r="29" spans="2:7" x14ac:dyDescent="0.2">
      <c r="B29" s="6" t="s">
        <v>197</v>
      </c>
      <c r="C29" s="6" t="s">
        <v>198</v>
      </c>
      <c r="D29" s="259" t="s">
        <v>214</v>
      </c>
      <c r="E29" s="260"/>
      <c r="F29" s="264" t="s">
        <v>215</v>
      </c>
      <c r="G29" s="265"/>
    </row>
    <row r="30" spans="2:7" ht="35.25" customHeight="1" x14ac:dyDescent="0.2">
      <c r="B30" s="23">
        <v>0.2</v>
      </c>
      <c r="C30" s="24" t="s">
        <v>216</v>
      </c>
      <c r="D30" s="266" t="s">
        <v>217</v>
      </c>
      <c r="E30" s="266"/>
      <c r="F30" s="263" t="s">
        <v>218</v>
      </c>
      <c r="G30" s="263"/>
    </row>
    <row r="31" spans="2:7" ht="51.75" customHeight="1" x14ac:dyDescent="0.2">
      <c r="B31" s="23">
        <v>0.4</v>
      </c>
      <c r="C31" s="7" t="s">
        <v>219</v>
      </c>
      <c r="D31" s="266" t="s">
        <v>220</v>
      </c>
      <c r="E31" s="266"/>
      <c r="F31" s="263" t="s">
        <v>221</v>
      </c>
      <c r="G31" s="263"/>
    </row>
    <row r="32" spans="2:7" ht="40.5" customHeight="1" x14ac:dyDescent="0.2">
      <c r="B32" s="23">
        <v>0.6</v>
      </c>
      <c r="C32" s="24" t="s">
        <v>222</v>
      </c>
      <c r="D32" s="266" t="s">
        <v>223</v>
      </c>
      <c r="E32" s="266"/>
      <c r="F32" s="263" t="s">
        <v>224</v>
      </c>
      <c r="G32" s="263"/>
    </row>
    <row r="33" spans="1:11" ht="40.5" customHeight="1" x14ac:dyDescent="0.2">
      <c r="B33" s="23">
        <v>0.8</v>
      </c>
      <c r="C33" s="7" t="s">
        <v>225</v>
      </c>
      <c r="D33" s="266" t="s">
        <v>226</v>
      </c>
      <c r="E33" s="266"/>
      <c r="F33" s="263" t="s">
        <v>227</v>
      </c>
      <c r="G33" s="263"/>
    </row>
    <row r="34" spans="1:11" ht="40.5" customHeight="1" x14ac:dyDescent="0.2">
      <c r="B34" s="23">
        <v>1</v>
      </c>
      <c r="C34" s="7" t="s">
        <v>228</v>
      </c>
      <c r="D34" s="266" t="s">
        <v>229</v>
      </c>
      <c r="E34" s="266"/>
      <c r="F34" s="263" t="s">
        <v>230</v>
      </c>
      <c r="G34" s="263"/>
    </row>
    <row r="36" spans="1:11" x14ac:dyDescent="0.2">
      <c r="B36" s="3" t="s">
        <v>231</v>
      </c>
    </row>
    <row r="37" spans="1:11" s="30" customFormat="1" ht="12" hidden="1" customHeight="1" x14ac:dyDescent="0.2">
      <c r="A37" s="27"/>
      <c r="B37" s="32" t="s">
        <v>232</v>
      </c>
      <c r="C37" s="33" t="s">
        <v>233</v>
      </c>
      <c r="D37" s="34" t="s">
        <v>234</v>
      </c>
      <c r="E37" s="34" t="s">
        <v>58</v>
      </c>
      <c r="F37" s="33" t="s">
        <v>74</v>
      </c>
      <c r="G37" s="34" t="s">
        <v>235</v>
      </c>
    </row>
    <row r="38" spans="1:11" s="30" customFormat="1" ht="12" hidden="1" customHeight="1" x14ac:dyDescent="0.2">
      <c r="A38" s="27"/>
      <c r="B38" s="28">
        <v>1</v>
      </c>
      <c r="C38" s="29">
        <v>2</v>
      </c>
      <c r="D38" s="29">
        <v>3</v>
      </c>
      <c r="E38" s="29">
        <v>4</v>
      </c>
      <c r="F38" s="29">
        <v>5</v>
      </c>
      <c r="G38" s="29">
        <v>6</v>
      </c>
    </row>
    <row r="39" spans="1:11" ht="24.75" customHeight="1" x14ac:dyDescent="0.2">
      <c r="A39" s="27">
        <v>1</v>
      </c>
      <c r="B39" s="22" t="s">
        <v>236</v>
      </c>
      <c r="C39" s="96" t="s">
        <v>237</v>
      </c>
      <c r="D39" s="96" t="s">
        <v>237</v>
      </c>
      <c r="E39" s="96" t="s">
        <v>237</v>
      </c>
      <c r="F39" s="96" t="s">
        <v>237</v>
      </c>
      <c r="G39" s="97" t="s">
        <v>238</v>
      </c>
      <c r="I39" s="15" t="s">
        <v>62</v>
      </c>
      <c r="J39" s="15" t="s">
        <v>233</v>
      </c>
    </row>
    <row r="40" spans="1:11" ht="24.75" customHeight="1" x14ac:dyDescent="0.2">
      <c r="A40" s="27">
        <v>2</v>
      </c>
      <c r="B40" s="22" t="s">
        <v>239</v>
      </c>
      <c r="C40" s="98" t="s">
        <v>222</v>
      </c>
      <c r="D40" s="98" t="s">
        <v>222</v>
      </c>
      <c r="E40" s="96" t="s">
        <v>237</v>
      </c>
      <c r="F40" s="96" t="s">
        <v>237</v>
      </c>
      <c r="G40" s="97" t="s">
        <v>238</v>
      </c>
      <c r="I40" s="15" t="s">
        <v>57</v>
      </c>
      <c r="J40" s="15" t="s">
        <v>234</v>
      </c>
    </row>
    <row r="41" spans="1:11" ht="24.75" customHeight="1" x14ac:dyDescent="0.2">
      <c r="A41" s="27">
        <v>3</v>
      </c>
      <c r="B41" s="22" t="s">
        <v>85</v>
      </c>
      <c r="C41" s="98" t="s">
        <v>222</v>
      </c>
      <c r="D41" s="98" t="s">
        <v>222</v>
      </c>
      <c r="E41" s="98" t="s">
        <v>222</v>
      </c>
      <c r="F41" s="96" t="s">
        <v>237</v>
      </c>
      <c r="G41" s="97" t="s">
        <v>238</v>
      </c>
      <c r="I41" s="15" t="s">
        <v>85</v>
      </c>
      <c r="J41" s="15" t="s">
        <v>58</v>
      </c>
    </row>
    <row r="42" spans="1:11" ht="24.75" customHeight="1" x14ac:dyDescent="0.2">
      <c r="A42" s="27">
        <v>4</v>
      </c>
      <c r="B42" s="22" t="s">
        <v>57</v>
      </c>
      <c r="C42" s="25" t="s">
        <v>240</v>
      </c>
      <c r="D42" s="98" t="s">
        <v>222</v>
      </c>
      <c r="E42" s="98" t="s">
        <v>222</v>
      </c>
      <c r="F42" s="96" t="s">
        <v>237</v>
      </c>
      <c r="G42" s="97" t="s">
        <v>238</v>
      </c>
      <c r="I42" s="15" t="s">
        <v>239</v>
      </c>
      <c r="J42" s="15" t="s">
        <v>74</v>
      </c>
    </row>
    <row r="43" spans="1:11" ht="24.75" customHeight="1" x14ac:dyDescent="0.2">
      <c r="A43" s="27">
        <v>5</v>
      </c>
      <c r="B43" s="22" t="s">
        <v>62</v>
      </c>
      <c r="C43" s="25" t="s">
        <v>240</v>
      </c>
      <c r="D43" s="25" t="s">
        <v>240</v>
      </c>
      <c r="E43" s="98" t="s">
        <v>222</v>
      </c>
      <c r="F43" s="96" t="s">
        <v>237</v>
      </c>
      <c r="G43" s="97" t="s">
        <v>238</v>
      </c>
      <c r="I43" s="15" t="s">
        <v>236</v>
      </c>
      <c r="J43" s="15" t="s">
        <v>235</v>
      </c>
    </row>
    <row r="44" spans="1:11" ht="25.5" x14ac:dyDescent="0.2">
      <c r="B44" s="5" t="s">
        <v>241</v>
      </c>
      <c r="C44" s="26" t="s">
        <v>233</v>
      </c>
      <c r="D44" s="22" t="s">
        <v>234</v>
      </c>
      <c r="E44" s="22" t="s">
        <v>58</v>
      </c>
      <c r="F44" s="26" t="s">
        <v>74</v>
      </c>
      <c r="G44" s="22" t="s">
        <v>235</v>
      </c>
    </row>
    <row r="47" spans="1:11" ht="38.25" x14ac:dyDescent="0.2">
      <c r="I47" s="16" t="s">
        <v>25</v>
      </c>
      <c r="J47" s="16" t="s">
        <v>242</v>
      </c>
      <c r="K47" s="16" t="s">
        <v>243</v>
      </c>
    </row>
    <row r="48" spans="1:11" x14ac:dyDescent="0.2">
      <c r="I48" s="15" t="s">
        <v>60</v>
      </c>
      <c r="J48" s="15" t="s">
        <v>244</v>
      </c>
      <c r="K48" t="s">
        <v>61</v>
      </c>
    </row>
    <row r="49" spans="9:11" x14ac:dyDescent="0.2">
      <c r="I49" s="15" t="s">
        <v>245</v>
      </c>
      <c r="J49" s="15" t="s">
        <v>66</v>
      </c>
      <c r="K49" s="15" t="s">
        <v>246</v>
      </c>
    </row>
    <row r="51" spans="9:11" x14ac:dyDescent="0.2">
      <c r="I51" s="2" t="s">
        <v>247</v>
      </c>
      <c r="J51" s="2" t="s">
        <v>248</v>
      </c>
    </row>
    <row r="52" spans="9:11" x14ac:dyDescent="0.2">
      <c r="I52" t="s">
        <v>244</v>
      </c>
      <c r="J52" t="s">
        <v>249</v>
      </c>
    </row>
    <row r="53" spans="9:11" x14ac:dyDescent="0.2">
      <c r="I53" t="s">
        <v>66</v>
      </c>
      <c r="J53" t="s">
        <v>63</v>
      </c>
    </row>
    <row r="54" spans="9:11" x14ac:dyDescent="0.2">
      <c r="J54" t="s">
        <v>250</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8"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80" bestFit="1" customWidth="1"/>
    <col min="2" max="2" width="11.42578125" style="80"/>
    <col min="3" max="3" width="4.5703125" style="80" bestFit="1" customWidth="1"/>
    <col min="4" max="16384" width="11.42578125" style="80"/>
  </cols>
  <sheetData>
    <row r="2" spans="1:5" x14ac:dyDescent="0.25">
      <c r="A2" s="269" t="s">
        <v>251</v>
      </c>
      <c r="B2" s="269"/>
      <c r="C2" s="269"/>
    </row>
    <row r="3" spans="1:5" x14ac:dyDescent="0.25">
      <c r="A3" s="267" t="s">
        <v>252</v>
      </c>
      <c r="B3" s="80" t="s">
        <v>134</v>
      </c>
      <c r="C3" s="83">
        <v>0.25</v>
      </c>
    </row>
    <row r="4" spans="1:5" x14ac:dyDescent="0.25">
      <c r="A4" s="267"/>
      <c r="B4" s="80" t="s">
        <v>253</v>
      </c>
      <c r="C4" s="83">
        <v>0.15</v>
      </c>
    </row>
    <row r="5" spans="1:5" x14ac:dyDescent="0.25">
      <c r="A5" s="267"/>
      <c r="B5" s="80" t="s">
        <v>254</v>
      </c>
      <c r="C5" s="83">
        <v>0.1</v>
      </c>
    </row>
    <row r="6" spans="1:5" x14ac:dyDescent="0.25">
      <c r="A6" s="82"/>
      <c r="B6" s="80" t="s">
        <v>141</v>
      </c>
    </row>
    <row r="7" spans="1:5" x14ac:dyDescent="0.25">
      <c r="A7" s="267" t="s">
        <v>255</v>
      </c>
      <c r="B7" s="80" t="s">
        <v>256</v>
      </c>
      <c r="C7" s="83">
        <v>0.25</v>
      </c>
    </row>
    <row r="8" spans="1:5" x14ac:dyDescent="0.25">
      <c r="A8" s="267"/>
      <c r="B8" s="80" t="s">
        <v>61</v>
      </c>
      <c r="C8" s="83">
        <v>0.15</v>
      </c>
    </row>
    <row r="9" spans="1:5" x14ac:dyDescent="0.25">
      <c r="A9" s="82"/>
      <c r="B9" s="80" t="s">
        <v>141</v>
      </c>
      <c r="C9" s="83"/>
    </row>
    <row r="11" spans="1:5" x14ac:dyDescent="0.25">
      <c r="A11" s="269" t="s">
        <v>257</v>
      </c>
      <c r="B11" s="269"/>
      <c r="C11" s="269"/>
    </row>
    <row r="12" spans="1:5" x14ac:dyDescent="0.25">
      <c r="A12" s="267" t="s">
        <v>126</v>
      </c>
      <c r="B12" s="80" t="s">
        <v>135</v>
      </c>
      <c r="C12" s="83"/>
      <c r="D12" s="267" t="s">
        <v>38</v>
      </c>
      <c r="E12" s="80" t="s">
        <v>136</v>
      </c>
    </row>
    <row r="13" spans="1:5" x14ac:dyDescent="0.25">
      <c r="A13" s="267"/>
      <c r="B13" s="80" t="s">
        <v>258</v>
      </c>
      <c r="C13" s="83"/>
      <c r="D13" s="267"/>
      <c r="E13" s="80" t="s">
        <v>259</v>
      </c>
    </row>
    <row r="14" spans="1:5" x14ac:dyDescent="0.25">
      <c r="A14" s="267" t="s">
        <v>128</v>
      </c>
      <c r="B14" s="80" t="s">
        <v>138</v>
      </c>
      <c r="C14" s="83"/>
      <c r="D14" s="267" t="s">
        <v>260</v>
      </c>
      <c r="E14" s="80" t="s">
        <v>137</v>
      </c>
    </row>
    <row r="15" spans="1:5" x14ac:dyDescent="0.25">
      <c r="A15" s="267"/>
      <c r="B15" s="80" t="s">
        <v>261</v>
      </c>
      <c r="C15" s="83"/>
      <c r="D15" s="267"/>
      <c r="E15" s="80" t="s">
        <v>262</v>
      </c>
    </row>
    <row r="16" spans="1:5" x14ac:dyDescent="0.25">
      <c r="A16" s="267" t="s">
        <v>129</v>
      </c>
      <c r="B16" s="80" t="s">
        <v>139</v>
      </c>
    </row>
    <row r="17" spans="1:2" x14ac:dyDescent="0.25">
      <c r="A17" s="267"/>
      <c r="B17" s="80" t="s">
        <v>263</v>
      </c>
    </row>
    <row r="19" spans="1:2" x14ac:dyDescent="0.25">
      <c r="A19" s="268" t="s">
        <v>264</v>
      </c>
      <c r="B19" s="268"/>
    </row>
    <row r="20" spans="1:2" x14ac:dyDescent="0.25">
      <c r="A20" s="80" t="s">
        <v>146</v>
      </c>
      <c r="B20" s="81">
        <v>0.2</v>
      </c>
    </row>
    <row r="21" spans="1:2" x14ac:dyDescent="0.25">
      <c r="A21" s="80" t="s">
        <v>131</v>
      </c>
      <c r="B21" s="81">
        <v>0.4</v>
      </c>
    </row>
    <row r="22" spans="1:2" x14ac:dyDescent="0.25">
      <c r="A22" s="80" t="s">
        <v>151</v>
      </c>
      <c r="B22" s="81">
        <v>0.6</v>
      </c>
    </row>
    <row r="23" spans="1:2" x14ac:dyDescent="0.25">
      <c r="A23" s="80" t="s">
        <v>207</v>
      </c>
      <c r="B23" s="81">
        <v>0.8</v>
      </c>
    </row>
    <row r="24" spans="1:2" x14ac:dyDescent="0.25">
      <c r="A24" s="80" t="s">
        <v>210</v>
      </c>
      <c r="B24" s="81">
        <v>1</v>
      </c>
    </row>
  </sheetData>
  <mergeCells count="10">
    <mergeCell ref="A2:C2"/>
    <mergeCell ref="A11:C11"/>
    <mergeCell ref="A12:A13"/>
    <mergeCell ref="A14:A15"/>
    <mergeCell ref="D12:D13"/>
    <mergeCell ref="D14:D15"/>
    <mergeCell ref="A19:B19"/>
    <mergeCell ref="A16:A17"/>
    <mergeCell ref="A3:A5"/>
    <mergeCell ref="A7:A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2" ma:contentTypeDescription="Crear nuevo documento." ma:contentTypeScope="" ma:versionID="9e40cfedde3cbd080414fe4e023607fc">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98737ae0bb80d3c7b47434850e59878d"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SharedWithUsers xmlns="38ef67d2-6151-4d5a-b01d-9e1fa2428a9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E233B-69A2-4564-B050-B928121F7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51715-1799-4D5B-A48F-7F7F6731211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38ef67d2-6151-4d5a-b01d-9e1fa2428a9e"/>
    <ds:schemaRef ds:uri="5c9c95be-1f31-46f2-a786-fb332161d145"/>
    <ds:schemaRef ds:uri="http://www.w3.org/XML/1998/namespace"/>
    <ds:schemaRef ds:uri="http://purl.org/dc/terms/"/>
  </ds:schemaRefs>
</ds:datastoreItem>
</file>

<file path=customXml/itemProps3.xml><?xml version="1.0" encoding="utf-8"?>
<ds:datastoreItem xmlns:ds="http://schemas.openxmlformats.org/officeDocument/2006/customXml" ds:itemID="{70CD83CB-75FA-4324-BB4C-E6B6BABACD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Bibiana Cubillos</cp:lastModifiedBy>
  <cp:revision/>
  <dcterms:created xsi:type="dcterms:W3CDTF">2008-09-05T19:47:59Z</dcterms:created>
  <dcterms:modified xsi:type="dcterms:W3CDTF">2026-04-23T15:54:52Z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Order">
    <vt:r8>882600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