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C:\Users\David Moncayo\OneDrive - sdis.gov.co\DADE\SIG\PROCESOS\GESTIÓN DE SOPORTE Y MANTENIMIENTO TECNOLÓGICO\INDICADORES\"/>
    </mc:Choice>
  </mc:AlternateContent>
  <xr:revisionPtr revIDLastSave="1" documentId="13_ncr:1_{E58F75A3-B5BC-4D96-9CDF-9A7BC9847910}" xr6:coauthVersionLast="36" xr6:coauthVersionMax="47" xr10:uidLastSave="{FEA845CD-EC56-4F29-89E0-EA514F830EF7}"/>
  <bookViews>
    <workbookView xWindow="0" yWindow="0" windowWidth="20490" windowHeight="6945" xr2:uid="{00000000-000D-0000-FFFF-FFFF00000000}"/>
  </bookViews>
  <sheets>
    <sheet name="INDICADORES GESTION" sheetId="1" r:id="rId1"/>
    <sheet name="Gráfica" sheetId="3" r:id="rId2"/>
    <sheet name="Listas desplegables" sheetId="2" state="hidden" r:id="rId3"/>
  </sheets>
  <externalReferences>
    <externalReference r:id="rId4"/>
    <externalReference r:id="rId5"/>
    <externalReference r:id="rId6"/>
    <externalReference r:id="rId7"/>
    <externalReference r:id="rId8"/>
    <externalReference r:id="rId9"/>
  </externalReferences>
  <definedNames>
    <definedName name="_xlnm._FilterDatabase" localSheetId="0" hidden="1">'INDICADORES GESTION'!$B$12:$CB$14</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2">'INDICADORES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3" l="1"/>
  <c r="E4" i="3"/>
  <c r="E5" i="3"/>
  <c r="E6" i="3"/>
  <c r="E7" i="3"/>
  <c r="E8" i="3"/>
  <c r="E9" i="3"/>
  <c r="E10" i="3"/>
  <c r="E11" i="3"/>
  <c r="E12" i="3"/>
  <c r="E13" i="3"/>
  <c r="E14" i="3"/>
  <c r="E3" i="3"/>
  <c r="C14" i="3"/>
  <c r="C13" i="3"/>
  <c r="C12" i="3"/>
  <c r="C11" i="3"/>
  <c r="C10" i="3"/>
  <c r="C9" i="3"/>
  <c r="C8" i="3"/>
  <c r="C7" i="3"/>
  <c r="C6" i="3"/>
  <c r="C5" i="3"/>
  <c r="C4" i="3"/>
  <c r="C3" i="3"/>
  <c r="B3" i="3"/>
  <c r="D2" i="3"/>
  <c r="C18" i="3"/>
  <c r="B18" i="3"/>
  <c r="D17" i="3"/>
  <c r="E18" i="3" l="1"/>
  <c r="E30" i="3"/>
  <c r="C29" i="3"/>
  <c r="E29" i="3" s="1"/>
  <c r="C28" i="3"/>
  <c r="E28" i="3" s="1"/>
  <c r="C27" i="3"/>
  <c r="E27" i="3" s="1"/>
  <c r="C26" i="3"/>
  <c r="E26" i="3" s="1"/>
  <c r="C25" i="3"/>
  <c r="E25" i="3" s="1"/>
  <c r="C24" i="3"/>
  <c r="E24" i="3" s="1"/>
  <c r="C23" i="3"/>
  <c r="E23" i="3" s="1"/>
  <c r="C22" i="3"/>
  <c r="E22" i="3" s="1"/>
  <c r="C21" i="3"/>
  <c r="E21" i="3" s="1"/>
  <c r="C20" i="3"/>
  <c r="E20" i="3" s="1"/>
  <c r="C19" i="3"/>
  <c r="E19" i="3" s="1"/>
  <c r="CI14" i="1" l="1"/>
  <c r="CF14" i="1"/>
  <c r="CE14" i="1"/>
  <c r="CH14" i="1" s="1"/>
  <c r="CJ14" i="1" s="1"/>
  <c r="AG14" i="1"/>
  <c r="AB14" i="1"/>
  <c r="W14" i="1"/>
  <c r="CI13" i="1"/>
  <c r="CF13" i="1"/>
  <c r="CE13" i="1"/>
  <c r="CH13" i="1" s="1"/>
  <c r="CJ13" i="1" s="1"/>
  <c r="AG13" i="1"/>
  <c r="AB13" i="1"/>
  <c r="W13" i="1"/>
  <c r="CG14" i="1" l="1"/>
  <c r="CG13" i="1"/>
  <c r="AG16" i="1"/>
  <c r="AB16" i="1"/>
  <c r="W16" i="1"/>
  <c r="AG15" i="1"/>
  <c r="AB15" i="1"/>
  <c r="W15" i="1"/>
  <c r="CJ3" i="1" l="1"/>
  <c r="CJ2" i="1"/>
  <c r="CI2" i="1"/>
  <c r="CB12" i="1"/>
  <c r="BW12" i="1"/>
  <c r="BR12" i="1"/>
  <c r="BM12" i="1"/>
  <c r="BH12" i="1"/>
  <c r="BC12" i="1"/>
  <c r="AX12" i="1"/>
  <c r="AS12" i="1"/>
  <c r="AN12" i="1"/>
  <c r="AI12" i="1"/>
  <c r="AD12" i="1"/>
  <c r="Y12" i="1"/>
  <c r="CA12" i="1"/>
  <c r="BV12" i="1"/>
  <c r="BQ12" i="1"/>
  <c r="BL12" i="1"/>
  <c r="BG12" i="1"/>
  <c r="BB12" i="1"/>
  <c r="AW12" i="1"/>
  <c r="AR12" i="1"/>
  <c r="AM12" i="1"/>
  <c r="AH12" i="1"/>
  <c r="AC12" i="1"/>
  <c r="X12" i="1"/>
  <c r="CI3" i="1"/>
  <c r="CJ4"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CI4" i="1" l="1"/>
</calcChain>
</file>

<file path=xl/sharedStrings.xml><?xml version="1.0" encoding="utf-8"?>
<sst xmlns="http://schemas.openxmlformats.org/spreadsheetml/2006/main" count="236" uniqueCount="164">
  <si>
    <t>Avance</t>
  </si>
  <si>
    <t>Meta</t>
  </si>
  <si>
    <t>PROCESO SISTEMA DE GESTIÓN
FORMATO FORMULACIÓN Y SEGUIMIENTO A INDICADORES DE GESTIÓN</t>
  </si>
  <si>
    <t>Código: FOR-SG-010</t>
  </si>
  <si>
    <t>3er. Trimestre</t>
  </si>
  <si>
    <t>Versión: 2</t>
  </si>
  <si>
    <t>4to. Trimestre</t>
  </si>
  <si>
    <t>Fecha: Memo  I2021033080 - 02/11/2021</t>
  </si>
  <si>
    <t>Vigencia 2021</t>
  </si>
  <si>
    <t>Página: 1 de 1</t>
  </si>
  <si>
    <t>PERIODO DEL SEGUIMIENTO:</t>
  </si>
  <si>
    <t>De</t>
  </si>
  <si>
    <t>Agosto</t>
  </si>
  <si>
    <t>A</t>
  </si>
  <si>
    <t>Diciembre</t>
  </si>
  <si>
    <t>FORMULACIÓN DEL INDICADOR</t>
  </si>
  <si>
    <t>SEGUIMIENTO DEL INDICADOR</t>
  </si>
  <si>
    <t>Cuadro de control 1: Seguimiento indicadores según lo programado hasta el corte del informe</t>
  </si>
  <si>
    <t>Cuadro de control 2: Seguimiento indicadores según meta anual programada</t>
  </si>
  <si>
    <t>Ubicación estratégica</t>
  </si>
  <si>
    <t>Identificación general</t>
  </si>
  <si>
    <t>Características indicador</t>
  </si>
  <si>
    <t>Horizonte</t>
  </si>
  <si>
    <t>Enero</t>
  </si>
  <si>
    <t>Febrero</t>
  </si>
  <si>
    <t>Marzo</t>
  </si>
  <si>
    <t>Abril</t>
  </si>
  <si>
    <t>Mayo</t>
  </si>
  <si>
    <t>Junio</t>
  </si>
  <si>
    <t>Julio</t>
  </si>
  <si>
    <t>Septiembre</t>
  </si>
  <si>
    <t>Octubre</t>
  </si>
  <si>
    <t>Noviembre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</si>
  <si>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</si>
  <si>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</si>
  <si>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</si>
  <si>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</si>
  <si>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</si>
  <si>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</si>
  <si>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</si>
  <si>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</si>
  <si>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</si>
  <si>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</si>
  <si>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</si>
  <si>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</si>
  <si>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</si>
  <si>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Evidencia</t>
  </si>
  <si>
    <t>Periodicidad del indicador</t>
  </si>
  <si>
    <t>Tendencia anual del indicador</t>
  </si>
  <si>
    <t>Línea base</t>
  </si>
  <si>
    <t>Unidad de medida de la línea base</t>
  </si>
  <si>
    <t>Meta del indicador</t>
  </si>
  <si>
    <t>Análisis anual</t>
  </si>
  <si>
    <t>Resultado del indicador acumulado</t>
  </si>
  <si>
    <t>Programado del indicador acumulado</t>
  </si>
  <si>
    <t>Porcentaje de avance acumulado</t>
  </si>
  <si>
    <t>Resultado del indicador para la vigencia</t>
  </si>
  <si>
    <t>Meta anual del indicador para la vigencia</t>
  </si>
  <si>
    <t>Porcentaje de avance para la vigencia</t>
  </si>
  <si>
    <t>Gráfica</t>
  </si>
  <si>
    <t>Tecnologías de la información</t>
  </si>
  <si>
    <t>No Aplica</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</si>
  <si>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</si>
  <si>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Eficiencia</t>
  </si>
  <si>
    <t>Porcentaje</t>
  </si>
  <si>
    <t>Trimestral</t>
  </si>
  <si>
    <t>MESES</t>
  </si>
  <si>
    <t>AÑOS</t>
  </si>
  <si>
    <t>PROCESOS</t>
  </si>
  <si>
    <t>PROYECTOS</t>
  </si>
  <si>
    <t>OBJETIVOS ESTRATÉGICOS</t>
  </si>
  <si>
    <t>Tipo de meta</t>
  </si>
  <si>
    <t>Atención a la ciudadanía</t>
  </si>
  <si>
    <t>7564 - Mejoramiento de la capacidad de respuesta institucional de las comisarías de familia en Bogotá</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</si>
  <si>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</si>
  <si>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Eficacia</t>
  </si>
  <si>
    <t>Mensual</t>
  </si>
  <si>
    <t>Creciente</t>
  </si>
  <si>
    <t>Auditoría y control</t>
  </si>
  <si>
    <t>7565 - Suministro de espacios adecuados, inclusivos y seguros para el desarrollo social integral</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</si>
  <si>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</si>
  <si>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Bimestral</t>
  </si>
  <si>
    <t>Constante</t>
  </si>
  <si>
    <t>Comunicación estratégica</t>
  </si>
  <si>
    <t xml:space="preserve">7730 - Servicio de atención a la población proveniente de flujos migratorios mixtos en Bogotá </t>
  </si>
  <si>
    <t>3. Transformar los servicios sociales de la SDIS con el fin de responder a los aspectos clave del Plan Distrital de Desarrollo como el Sistema Distrital de Cuidado, la Estrategia Territorial de Integración Social y el Ingreso Mínimo Garantizado.</t>
  </si>
  <si>
    <t>Efectividad</t>
  </si>
  <si>
    <t>Decreciente</t>
  </si>
  <si>
    <t>Diseño e innovación de servicios sociales</t>
  </si>
  <si>
    <t>7733 - Fortalecimiento institucional para una gestión pública efectiva y transparente en la ciudad de Bogotá</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</si>
  <si>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</si>
  <si>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Semestral</t>
  </si>
  <si>
    <t>Gerencia de las políticas públicas sociales</t>
  </si>
  <si>
    <t>7735 - Fortalecimiento de los procesos territoriales y la construcción de respuestas integradoras e innovadoras en los territorios de la Bogotá – Región</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</si>
  <si>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</si>
  <si>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Anual</t>
  </si>
  <si>
    <t xml:space="preserve">Gestión ambiental </t>
  </si>
  <si>
    <t>7740 - Generación “Jóvenes con derechos” en Bogotá</t>
  </si>
  <si>
    <t>Gestión contractual</t>
  </si>
  <si>
    <t>7741 - Fortalecimiento de la gestión de la información y el conocimiento con enfoque participativo y territorial</t>
  </si>
  <si>
    <t>Gestión de infraestructura física</t>
  </si>
  <si>
    <t>7744 - Generación de oportunidades para el desarrollo integral de la niñez y la adolescencia de Bogotá</t>
  </si>
  <si>
    <t>Gestión de soporte y mantenimiento tecnológico</t>
  </si>
  <si>
    <t>7745 - Compromiso por una alimentación integral en Bogotá</t>
  </si>
  <si>
    <t>Gestión de talento humano</t>
  </si>
  <si>
    <t>7748 - Fortalecimiento de la gestión institucional y desarrollo integral del talento humano en Bogotá</t>
  </si>
  <si>
    <t>Gestión del conocimiento</t>
  </si>
  <si>
    <t>7749 - Implementar una estrategia de territorios cuidadores en Bogotá</t>
  </si>
  <si>
    <t xml:space="preserve">Gestión documental </t>
  </si>
  <si>
    <t>7752 - Contribución a la protección de los derechos de las familias especialmente de sus integrantes afectados por la violencia intrafamiliar en la ciudad de Bogotá</t>
  </si>
  <si>
    <t>Gestión financiera</t>
  </si>
  <si>
    <t>7753 - Prevención de la maternidad y la paternidad temprana en Bogotá</t>
  </si>
  <si>
    <t>Gestión jurídica</t>
  </si>
  <si>
    <t>7756 - Compromiso social por la diversidad en Bogotá</t>
  </si>
  <si>
    <t>Gestión logística</t>
  </si>
  <si>
    <t>7757 - Implementación de  estrategias y servicios integrales para el abordaje del fenómeno de habitabilidad en calle en Bogotá</t>
  </si>
  <si>
    <t>Inspección, vigilancia y control</t>
  </si>
  <si>
    <t>7768 - Implementación de una estrategia de acompañamiento  a  hogares  con mayor pobreza evidente y oculta  de Bogotá</t>
  </si>
  <si>
    <t>Planeación estratégica</t>
  </si>
  <si>
    <t>7770 - Compromiso con el envejecimiento activo y una Bogotá cuidadora e incluyente</t>
  </si>
  <si>
    <t>Prestación de servicios sociales para la inclusión social</t>
  </si>
  <si>
    <t>7771 - Fortalecimiento de las oportunidades de  inclusión de las personas con discapacidad y sus familias, cuidadores-as en Bogotá</t>
  </si>
  <si>
    <t>Sistema de gestión</t>
  </si>
  <si>
    <t>1) IOPS: Se corrige el error que hace que se envíen informes de supervisión varias veces, cuando el servidor se encuentra con cola alta</t>
  </si>
  <si>
    <t>de procesamiento.</t>
  </si>
  <si>
    <t>3) CRP y CDP en el reporte de plan</t>
  </si>
  <si>
    <t>anual de adquisiciones: Se corrige el error que hace que se muestren números decimales en los identificadores de CRP y CDP en el reporte de plan</t>
  </si>
  <si>
    <t>anual de adquisiciones.</t>
  </si>
  <si>
    <t>4) infancia BMT a BCS  SIRBE: Infancia BMT a BCS  SIRBE. Copiar la parametrización de las modalidades de infancia BMT a BCS</t>
  </si>
  <si>
    <t>1)Focalización: Modificación en el formulario de personas, hogar y vivienda como también el reporte general para DADE</t>
  </si>
  <si>
    <t>2)SIRBE: Cambio de versión EJECUTABLE SIRBE para permitir ingreso de participantes con PASAPORTE</t>
  </si>
  <si>
    <t>3)SIRBE: Modificación JOB para permisos extemporáneos, Se necesita actualizar modalidades a usuarios con contrato.</t>
  </si>
  <si>
    <t>Circular No. 010 del 31/03/2022</t>
  </si>
  <si>
    <t xml:space="preserve">Avance </t>
  </si>
  <si>
    <t>Cumplimiento</t>
  </si>
  <si>
    <t>Vigencia</t>
  </si>
  <si>
    <t>No aplica</t>
  </si>
  <si>
    <t>SMT-001</t>
  </si>
  <si>
    <t>Satisfacción de los usuarios de la mesa de servicio.</t>
  </si>
  <si>
    <t>Calcular el porcentaje de satisfacción de los usuarios de la mesa de servicio  a través de la calificación otorgada en la herramienta Aranda (calificaciones entre 4 y 5), respecto a la meta porcentual establecida para el periodo, con el fin de evaluar la satisfacción de los usuarios de los servicios tecnológicos</t>
  </si>
  <si>
    <t xml:space="preserve">Solución efectiva y oportuna de los casos de la mesa de servicio </t>
  </si>
  <si>
    <t>Porcentaje de casos de mesa  de servicio calificados en la herramienta Aranda como excelente o bueno (puntajes entre 4 y 5) / Meta porcentual de satisfacción de los usuarios de la mesa de servicio para el periodo</t>
  </si>
  <si>
    <t>Reporte en Excel de la herramienta "Aranda" generada el  día 5 hábil de cada mes</t>
  </si>
  <si>
    <t>1. Identificar en el reporte mensual de la herramienta Aranda Query Manager, la cantidad de casos de mesa de servicio calificados como excelente o bueno (entre 4 y 5)  en el periodo.
2.  Identificar en el reporte mensual de la herramienta Aranda Query Manager, la cantidad de casos de mesa de servicio calificados en el periodo
3. Comparar el número de casos calificados como excelente o bueno, con el total de casos calificados.
4. Comparar el porcentaje anterior, con la meta porcentual de satisfacción de los usuarios de la mesa de servicio para el periodo</t>
  </si>
  <si>
    <t>Reporte en Excel de la herramienta  "Aranda"</t>
  </si>
  <si>
    <t>14/03/2022 No se generan observaciones respecto al análisis presentado en el seguimiento al indicador de gestión. Se deja la siguiente recomendación: adelantar las acciones pertinentes para lograr el cumplimiento con respecto a la meta propuesta.</t>
  </si>
  <si>
    <t>Al cierre del 28 de febrero de 2022, los tickets en estado SOLUCIONADO fueron 85 y los tickets en estado CERRADO fueron 6.225 para un total de 6.310 tickets gestionados de manera efectiva, de los 6.809 casos totales (No se tienen en cuenta 51 casos en estado ANULADO. 
De los casos gestionados, los usuarios contestaron 1.783 encuestas de satisfacción, correspondiente al 28% de los casos gestionados. En 1.490 de las encuestas, la calificación del usuario sobre la satisfacción del servicio de la Mesa tuvo puntajes promedio de 4 a 5, es decir, BUENO o EXCELENTE, obteniendo como resultado general un 84% de satisfacción de usuarios en estas calificaciones, que comparado con la meta del 90%, nos arroja un cumplimiento del indicador en un 93%</t>
  </si>
  <si>
    <t xml:space="preserve">Al cierre del 31 de marzo de 2022, los tickets en estado SOLUCIONADO fueron 494 y los tickets en estado CERRADO fueron 4.876 para un total de 5.370 tickets gestionados de manera efectiva, de los 5.797 casos totales (No se tienen en cuenta 32 casos en estado ANULADO.
De los casos gestionados, los usuarios contestaron 1.675 encuestas de satisfacción, correspondiente al 31% de los casos gestionados. En 1.461 de las encuestas, la calificación del usuario sobre la satisfacción del servicio de la Mesa tuvo puntajes promedio de 4 a 5, es decir, BUENO o EXCELENTE, obteniendo como resultado general un 87% de satisfacción de usuarios en estas calificaciones, que comparado con la meta del 90%, nos arroja un cumplimiento del indicador en un 97%. </t>
  </si>
  <si>
    <t>Al cierre del 28 de febrero de 2022, los tickets en estado SOLUCIONADO fueron 85 y los tickets en estado CERRADO fueron 6.225 para un total de 6.310 tickets gestionados de manera efectiva, de los 6.809 casos totales (No se tienen en cuenta 51 casos en estado ANULADO. 
De los casos gestionados, los usuarios contestaron 1.783 encuestas de satisfacción, correspondiente al 28% de los casos gestionados. En 1.490 de las encuestas, la calificación del usuario sobre la satisfacción del servicio de la Mesa tuvo puntajes promedio de 4 a 5, es decir, BUENO o EXCELENTE, obteniendo como resultado general un 84% de satisfacción de usuarios en estas calificaciones, que comparado con la meta del 90%, nos arroja un cumplimiento del indicador en un 93%.</t>
  </si>
  <si>
    <t xml:space="preserve">Al cierre del 31 de enero de 2022, los tickets en estado SOLUCIONADO fueron 56 y los tickets en estado CERRADO fueron 5.468 para un total de 5.524 tickets gestionados de manera efectiva, de los 5.960 casos totales (No se tienen en cuenta 58 casos en estado ANULADO. Sin embargo, 47 casos fueron anulados por falta de información, debido a que no se recibió la información completa por parte de los usuarios, en estos casos se realizo gestión por parte de los analistas MDS, se realizo seguimiento durante 3 días hábiles y se estableció comunicación con los usuarios, pero no se obtuvo respuesta). Adicional, se evidencia en los resultados que comparados con el mes anterior ingresaron 1.885 casos de más debido a la coyuntura de creación y activación de usuarios.
De los casos gestionados, los usuarios contestaron 1.295 encuestas de satisfacción, correspondiente al 23% de los casos gestionados. En 1.139 de las encuestas, la calificación del usuario sobre la satisfacción del servicio de la Mesa tuvo puntajes promedio de 4 a 5, es decir, BUENO o EXCELENTE (primer nivel 745 de 814 es decir un 92% de satisfacción y segundo nivel 394 de 481 es decir un 82% de satisfacción), obteniendo como resultado general un 88% de satisfacción de usuarios en estas calificaciones, que comparado con la meta del 90%, nos arroja un cumplimiento del indicador en un 98%. </t>
  </si>
  <si>
    <t>2) TROPA SOCIAL: Se realizan actualización para habilitar una encuesta a varias subdirecciones en la plataforma web</t>
  </si>
  <si>
    <t>19/04/2021 No se generan observaciones y/o recomendaciones respecto al análisis presentado en el seguimiento al indicador de gestión.</t>
  </si>
  <si>
    <t>SMT-7741-002</t>
  </si>
  <si>
    <t>Circular No. 005 del 11/02/2022</t>
  </si>
  <si>
    <t>Casos gestionados a través de la mesa de servicios tecnológicos</t>
  </si>
  <si>
    <t>Calcular el porcentaje de casos recibidos por la mesa de servicios en un periodo de tiempo que fueron atendidos por la Subdirección de Investigación e Información, respecto a la meta porcentual establecida para el periodo, con el fin de medir la efectividad en la solución de las solicitudes de servicios tecnológicos por parte de la Subdirección de Investigación e Información.</t>
  </si>
  <si>
    <t>Gestión efectiva de los casos de la mesa de servicio tecnológica</t>
  </si>
  <si>
    <t xml:space="preserve">(Porcentaje de casos recibidos en mesa de servicio en el periodo, que se encuentren atendidos / Meta porcentual de atención de casos para el periodo) </t>
  </si>
  <si>
    <t>1. Identificar en el reporte mensual de la herramienta Aranda Query Manager, la cantidad de casos abiertos en el periodo que se encuentren en estado "solucionado" o estado "cerrado" 2.  Identificar en el reporte mensual de la herramienta Aranda Query Manager, la cantidad de casos abiertos en mesa de servicio en el periodo 3. Comparar el número de casos gestionados  (en estado "solucionado" o estado "cerrado")  con el total de casos recibidos en el periodo. 4. Comparar el porcentaje anterior, con la meta porcentual de atención de casos definida para el periodo.1. Extraer  de la herramienta Aranda Query Manager, un reporte  de los casos creados en el mes anterior
2. Identificar en el reporte mensual los casos creados cuyo especialista no pertenezca a la Subdirección de Investigación e Información
3. Identificar en el reporte mensual los casos creados  que se encuentren en estado "anulado"
4. Crear un reporte depurado del número de casos del periodo, eliminando del reporte mensual extraído de la herramienta Aranda Query Manager (punto 1) los casos que no fueron asignados a la Subdirección de Investigación e Información (punto 2) así como los casos en estado "anulado" (punto 3) 
5. Identificar en el reporte mensual  depurado (punto 4)  la cantidad de casos creados que fueron gestionados (casos se encuentren en estado "solucionado" o en estado "cerrado")
 6. Dividir el número de casos gestionados  (punto 5) sobre el número depurado de casos creados en el periodo (punto 4). 
7. Dividir el porcentaje anterior (punto 6), con la meta porcentual de gestión de casos definida para el mes.</t>
  </si>
  <si>
    <t>Reporte en Excel de la herramienta  "Aranda" sobre los casos de la Mesa de servicios tecnológicos creados en el mes de medición.</t>
  </si>
  <si>
    <t xml:space="preserve">Al cierre del 28 de febrero de 2022, los tickets en estado SOLUCIONADO fueron 85 y los tickets en estado CERRADO fueron 6.225 para un total de 6.310 tickets gestionados de manera efectiva, de los 6.809 casos totales (No se tienen en cuenta 51 casos en estado ANULADO). Obteniendo como resultado de atención un 93%, que comparado con la meta del 95% se logra un cumplimiento del 98% de lo planeado. 
Durante el mes, 359 casos quedaron en estado SUSPENDIDO, los cuales 336 pertenecen a primer nivel (222 por falta de licencia de correo, 53 por repuestos entre otros),17 a segundo nivel de infraestructura y 6  a segundo nivel desarrollo y servicios.
118 casos quedaron  en estado EN PROCESO, de los cuales 11 pertenecen a primer nivel, 3 a segundo nivel de infraestructura, 2 a segundo nivel desarrollo y  servicios, 102 al proveedor Gran Imagen (impresoras).
13 casos quedaron en estado REGISTRADO, de los cuales 11 pertenecen a primer nivel, 1 a segundo nivel infraestructura y 1 segundo nivel desarrollo y  servicios.
8 caso quedo  en estado DESAPROBADO, el cual pertenece 1 a primer nivel, 1 a segundo nivel desarrollo, 6 al proveedor Gran Imagen (impresoras).
1 caso quedo  en estado PENDIENTE el cual pertenece a segundo nivel infraestructura.
 La mayoría de los casos se relacionaron con Directorio Activo (1.970), IOPS (864), Sirbe (764), Información de usuario (504), AZ Digital (495), Seven (395), Equipo Completo (358),  Laser (304),Correo (252), CPU (133) y Focalización (106). </t>
  </si>
  <si>
    <t xml:space="preserve">Al cierre del 31 de marzo de 2022, los tickets en estado SOLUCIONADO fueron 494 y los tickets en estado CERRADO fueron 4.876 para un total de 5.370 tickets gestionados de manera efectiva, de los 5.797 casos totales (No se tienen en cuenta 32 casos en estado ANULADO. Obteniendo como resultado de atención un 93%, que comparado con la meta del 95% se logra un cumplimiento del 98% de lo planeado. 
Durante el mes, 252 casos quedaron en estado SUSPENDIDO, los cuales 197 pertenecen a primer nivel (109 por falta de licencia de correo, 65 por repuestos, entre otros),50 a segundo nivel de infraestructura y 5 a segundo nivel desarrollo y servicios.
96 casos quedaron  en estado EN PROCESO, de los cuales 3 pertenecen a primer nivel, 9 a segundo nivel de infraestructura, 10 a segundo nivel desarrollo y  servicios, 74 al proveedor Gran Imagen (impresoras).
26 casos quedaron en estado REGISTRADO, de los cuales 17 pertenecen a primer nivel, 4 a segundo nivel infraestructura, 3 segundo nivel desarrollo y  servicios y 2 al proveedor Gran Imagen (impresoras).
21 casos quedaron  en estado DESAPROBADO, el cual pertenece 1 a segundo nivel infraestructura, 12 a segundo nivel desarrollo y 8 al proveedor Gran Imagen (impresoras).
La mayoría de los casos se relacionaron con Directorio Activo (1.224), IOPS (726), Sirbe (684), AZ Digital (410),  Focalización (394), Seven (351), Laser (326), Equipo Completo (317), Información de usuario (253), Correo (251) y CPU (136). </t>
  </si>
  <si>
    <t>07/04/2022 No se generan observaciones respecto al análisis presentado en el seguimiento al indicador de gestión. Se deja la siguiente recomendación: adelantar las acciones pertinentes para lograr el cumplimiento con respecto a la meta propuesta.</t>
  </si>
  <si>
    <t xml:space="preserve">Al cierre del 31 de enero de 2022, los tickets en estado SOLUCIONADO fueron 56 y los tickets en estado CERRADO fueron 5.468 para un total de 5.524 tickets gestionados de manera efectiva, de los 5.960 casos totales (No se tienen en cuenta 58 casos en estado ANULADO, de los cuales 47  fueron anulados por falta de información). Con lo cual el resultado de atención fue de 93%, que comparado con la meta del 95% se logra un cumplimiento del 98% de lo planeado. En comparación con el mes de diciembre 2021 se evidencia un aumento de 1.885 casos relacionados con la coyuntura de creación y activación de usuarios.
Durante el mes, 362 casos quedaron en estado SUSPENDIDO, los cuales 347 pertenecen a primer nivel (283 por falta de licencia de correo, 33 por repuestos),11 a segundo nivel de infraestructura y 4  a segundo nivel desarrollo.
59 casos quedaron  en estado EN PROCESO, de los cuales 5 pertenecen a primer nivel, 4 a segundo nivel de infraestructura, 1 a segundo nivel de desarrollo, 49 al proveedor Gran Imagen (impresoras).
14 casos quedaron en estado REGISTRADO, de los cuales 8 pertenecen a primer nivel, 1 a segundo nivel infraestructura y 5 a proveedor Gran Imagen (impresoras).
1 caso quedo  en estado DESAPROBADO, el cual pertenece a primer nivel.
La mayoría de los casos se relacionaron con Directorio Activo (2.226), Sirbe (519),  IOPS (511), AZ Digital (458), Seven (424), Información de usuario (369), Correo (212), Laser (198), Equipo Completo (144), Celular (111) y Focalización (108).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</si>
</sst>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6"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sz val="9"/>
      <name val="Arial"/>
      <family val="2"/>
    </font>
    <font>
      <sz val="10"/>
      <color theme="1"/>
      <name val="Arial"/>
      <family val="2"/>
    </font>
    <font>
      <sz val="10"/>
      <name val="Arial"/>
      <family val="2"/>
    </font>
    <font>
      <sz val="11"/>
      <name val="Arial"/>
      <family val="2"/>
    </font>
    <font>
      <i/>
      <sz val="9"/>
      <color theme="1"/>
      <name val="Arial"/>
      <family val="2"/>
    </font>
    <font>
      <sz val="9"/>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79998168889431442"/>
        <bgColor indexed="64"/>
      </patternFill>
    </fill>
  </fills>
  <borders count="25">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s>
  <cellStyleXfs count="4">
    <xf numFmtId="0" fontId="0" fillId="0" borderId="0"/>
    <xf numFmtId="9" fontId="1" fillId="0" borderId="0" applyFont="0" applyFill="0" applyBorder="0" applyAlignment="0" applyProtection="0"/>
    <xf numFmtId="0" fontId="1" fillId="0" borderId="0"/>
    <xf numFmtId="41" fontId="1" fillId="0" borderId="0" applyFont="0" applyFill="0" applyBorder="0" applyAlignment="0" applyProtection="0"/>
  </cellStyleXfs>
  <cellXfs count="116">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1"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6"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10" fillId="2" borderId="6" xfId="0" applyFont="1" applyFill="1" applyBorder="1" applyAlignment="1" applyProtection="1">
      <alignment horizontal="left" vertical="center" wrapText="1"/>
      <protection hidden="1"/>
    </xf>
    <xf numFmtId="0" fontId="11" fillId="7" borderId="6"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2" fillId="7" borderId="6" xfId="0" applyFont="1" applyFill="1" applyBorder="1" applyAlignment="1" applyProtection="1">
      <alignment horizontal="center" vertical="center" wrapText="1"/>
      <protection hidden="1"/>
    </xf>
    <xf numFmtId="0" fontId="13" fillId="0" borderId="0" xfId="0" applyFont="1" applyAlignment="1">
      <alignment vertical="center"/>
    </xf>
    <xf numFmtId="3" fontId="6" fillId="0" borderId="6" xfId="1" applyNumberFormat="1" applyFont="1" applyFill="1" applyBorder="1" applyAlignment="1" applyProtection="1">
      <alignment horizontal="center" vertical="center" wrapText="1"/>
      <protection hidden="1"/>
    </xf>
    <xf numFmtId="9" fontId="6" fillId="0" borderId="6" xfId="1" applyFont="1" applyFill="1" applyBorder="1" applyAlignment="1" applyProtection="1">
      <alignment horizontal="center" vertical="center" wrapText="1"/>
      <protection hidden="1"/>
    </xf>
    <xf numFmtId="9" fontId="6" fillId="0" borderId="1" xfId="1" applyFont="1" applyFill="1" applyBorder="1" applyAlignment="1" applyProtection="1">
      <alignment horizontal="center" vertical="center" wrapText="1"/>
      <protection hidden="1"/>
    </xf>
    <xf numFmtId="9" fontId="6" fillId="0" borderId="1" xfId="1" applyFont="1" applyFill="1" applyBorder="1" applyAlignment="1" applyProtection="1">
      <alignment horizontal="left" vertical="center" wrapText="1"/>
      <protection hidden="1"/>
    </xf>
    <xf numFmtId="9" fontId="6" fillId="0" borderId="6" xfId="1" applyFont="1" applyFill="1" applyBorder="1" applyAlignment="1" applyProtection="1">
      <alignment horizontal="left" vertical="center" wrapText="1"/>
      <protection hidden="1"/>
    </xf>
    <xf numFmtId="1" fontId="6" fillId="2" borderId="10" xfId="0" applyNumberFormat="1" applyFont="1" applyFill="1" applyBorder="1" applyAlignment="1" applyProtection="1">
      <alignment horizontal="center" vertical="center" wrapText="1"/>
      <protection hidden="1"/>
    </xf>
    <xf numFmtId="9" fontId="6" fillId="2" borderId="10" xfId="1" applyFont="1" applyFill="1" applyBorder="1" applyAlignment="1" applyProtection="1">
      <alignment horizontal="center" vertical="center" wrapText="1"/>
      <protection hidden="1"/>
    </xf>
    <xf numFmtId="14" fontId="10" fillId="2" borderId="6" xfId="0" applyNumberFormat="1" applyFont="1" applyFill="1" applyBorder="1" applyAlignment="1" applyProtection="1">
      <alignment horizontal="center" vertical="center" wrapText="1"/>
      <protection hidden="1"/>
    </xf>
    <xf numFmtId="9" fontId="6" fillId="0" borderId="2" xfId="1" applyFont="1" applyFill="1" applyBorder="1" applyAlignment="1" applyProtection="1">
      <alignment horizontal="center" vertical="center" wrapText="1"/>
      <protection hidden="1"/>
    </xf>
    <xf numFmtId="3" fontId="14" fillId="0" borderId="6" xfId="1" applyNumberFormat="1" applyFont="1" applyFill="1" applyBorder="1" applyAlignment="1" applyProtection="1">
      <alignment horizontal="center" vertical="center" wrapText="1"/>
      <protection hidden="1"/>
    </xf>
    <xf numFmtId="9" fontId="14" fillId="0" borderId="6" xfId="1" applyFont="1" applyFill="1" applyBorder="1" applyAlignment="1" applyProtection="1">
      <alignment horizontal="center" vertical="center" wrapText="1"/>
      <protection hidden="1"/>
    </xf>
    <xf numFmtId="9" fontId="6" fillId="0" borderId="6" xfId="1" applyFont="1" applyFill="1" applyBorder="1" applyAlignment="1" applyProtection="1">
      <alignment horizontal="left" vertical="top" wrapText="1"/>
      <protection hidden="1"/>
    </xf>
    <xf numFmtId="0" fontId="4" fillId="2" borderId="0" xfId="0" applyFont="1" applyFill="1" applyAlignment="1" applyProtection="1">
      <alignment vertical="center"/>
      <protection hidden="1"/>
    </xf>
    <xf numFmtId="0" fontId="4" fillId="2" borderId="0" xfId="0" applyFont="1" applyFill="1"/>
    <xf numFmtId="9" fontId="4" fillId="2" borderId="0" xfId="0" applyNumberFormat="1" applyFont="1" applyFill="1"/>
    <xf numFmtId="0" fontId="15" fillId="0" borderId="23" xfId="0" applyFont="1" applyBorder="1" applyAlignment="1">
      <alignment horizontal="left" vertical="center" wrapText="1"/>
    </xf>
    <xf numFmtId="0" fontId="15" fillId="0" borderId="13" xfId="0" applyFont="1" applyBorder="1" applyAlignment="1">
      <alignment horizontal="left" vertical="center" wrapText="1"/>
    </xf>
    <xf numFmtId="0" fontId="15" fillId="0" borderId="24" xfId="0" applyFont="1" applyBorder="1" applyAlignment="1">
      <alignment horizontal="left" vertical="center" wrapText="1"/>
    </xf>
    <xf numFmtId="0" fontId="15" fillId="0" borderId="7" xfId="0" applyFont="1" applyBorder="1" applyAlignment="1">
      <alignment horizontal="left" vertical="center" wrapText="1"/>
    </xf>
    <xf numFmtId="0" fontId="15" fillId="0" borderId="23" xfId="0" applyFont="1" applyBorder="1" applyAlignment="1">
      <alignment vertical="center" wrapText="1"/>
    </xf>
    <xf numFmtId="0" fontId="15" fillId="0" borderId="13" xfId="0" applyFont="1" applyBorder="1" applyAlignment="1">
      <alignment vertical="center" wrapText="1"/>
    </xf>
    <xf numFmtId="9" fontId="15" fillId="0" borderId="23" xfId="0" applyNumberFormat="1" applyFont="1" applyBorder="1" applyAlignment="1">
      <alignment vertical="center" wrapText="1"/>
    </xf>
    <xf numFmtId="9" fontId="15" fillId="0" borderId="13" xfId="0" applyNumberFormat="1" applyFont="1" applyBorder="1" applyAlignment="1">
      <alignment vertical="center" wrapText="1"/>
    </xf>
    <xf numFmtId="0" fontId="0" fillId="0" borderId="0" xfId="0" applyAlignment="1">
      <alignment horizontal="center"/>
    </xf>
    <xf numFmtId="9" fontId="0" fillId="0" borderId="0" xfId="0" applyNumberFormat="1" applyAlignment="1">
      <alignment horizontal="center"/>
    </xf>
    <xf numFmtId="0" fontId="0" fillId="9" borderId="0" xfId="0" applyFill="1" applyAlignment="1">
      <alignment horizontal="center"/>
    </xf>
    <xf numFmtId="9" fontId="0" fillId="0" borderId="0" xfId="1" applyFont="1" applyAlignment="1">
      <alignment horizontal="center"/>
    </xf>
    <xf numFmtId="9" fontId="10" fillId="2" borderId="6" xfId="1" applyFont="1" applyFill="1" applyBorder="1" applyAlignment="1" applyProtection="1">
      <alignment horizontal="center" vertical="center" wrapText="1"/>
      <protection hidden="1"/>
    </xf>
    <xf numFmtId="9" fontId="10" fillId="2" borderId="1" xfId="1" applyFont="1" applyFill="1" applyBorder="1" applyAlignment="1" applyProtection="1">
      <alignment horizontal="center" vertical="center" wrapText="1"/>
      <protection hidden="1"/>
    </xf>
    <xf numFmtId="9" fontId="6" fillId="2" borderId="6" xfId="1" applyFont="1" applyFill="1" applyBorder="1" applyAlignment="1" applyProtection="1">
      <alignment vertical="center" wrapText="1"/>
      <protection hidden="1"/>
    </xf>
    <xf numFmtId="9" fontId="6" fillId="2" borderId="10" xfId="1" applyNumberFormat="1" applyFont="1" applyFill="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10" fillId="0" borderId="6" xfId="0" applyFont="1" applyBorder="1" applyAlignment="1" applyProtection="1">
      <alignment horizontal="center" vertical="center" wrapText="1"/>
      <protection hidden="1"/>
    </xf>
    <xf numFmtId="0" fontId="10" fillId="0" borderId="6" xfId="0" applyFont="1" applyBorder="1" applyAlignment="1" applyProtection="1">
      <alignment horizontal="left" vertical="center" wrapText="1"/>
      <protection hidden="1"/>
    </xf>
    <xf numFmtId="14" fontId="10" fillId="0" borderId="6" xfId="0" applyNumberFormat="1" applyFont="1" applyBorder="1" applyAlignment="1" applyProtection="1">
      <alignment horizontal="center" vertical="center" wrapText="1"/>
      <protection hidden="1"/>
    </xf>
    <xf numFmtId="0" fontId="10" fillId="0" borderId="6" xfId="0" applyFont="1" applyBorder="1" applyAlignment="1" applyProtection="1">
      <alignment horizontal="center" vertical="center"/>
      <protection hidden="1"/>
    </xf>
    <xf numFmtId="0" fontId="10" fillId="0" borderId="6" xfId="0" applyFont="1" applyBorder="1" applyAlignment="1">
      <alignment horizontal="left" vertical="center" wrapText="1"/>
    </xf>
    <xf numFmtId="9" fontId="10" fillId="0" borderId="6" xfId="1" applyFont="1" applyFill="1" applyBorder="1" applyAlignment="1" applyProtection="1">
      <alignment horizontal="center" vertical="center"/>
      <protection hidden="1"/>
    </xf>
    <xf numFmtId="164" fontId="6" fillId="0" borderId="6" xfId="1" applyNumberFormat="1" applyFont="1" applyFill="1" applyBorder="1" applyAlignment="1" applyProtection="1">
      <alignment horizontal="center" vertical="center" wrapText="1"/>
      <protection hidden="1"/>
    </xf>
    <xf numFmtId="9" fontId="6" fillId="0" borderId="2" xfId="3" applyNumberFormat="1" applyFont="1" applyFill="1" applyBorder="1" applyAlignment="1" applyProtection="1">
      <alignment horizontal="center" vertical="center" wrapText="1"/>
      <protection hidden="1"/>
    </xf>
    <xf numFmtId="0" fontId="15" fillId="0" borderId="6" xfId="0" applyFont="1" applyBorder="1" applyAlignment="1">
      <alignment horizontal="left" vertical="center" wrapText="1"/>
    </xf>
    <xf numFmtId="0" fontId="15" fillId="0" borderId="4" xfId="0" applyFont="1" applyBorder="1" applyAlignment="1">
      <alignment horizontal="left" vertical="center" wrapText="1"/>
    </xf>
    <xf numFmtId="9" fontId="6" fillId="0" borderId="2" xfId="1" applyFont="1" applyFill="1" applyBorder="1" applyAlignment="1" applyProtection="1">
      <alignment horizontal="left" vertical="center" wrapText="1"/>
      <protection hidden="1"/>
    </xf>
    <xf numFmtId="9" fontId="6" fillId="0" borderId="10" xfId="1" applyFont="1" applyFill="1" applyBorder="1" applyAlignment="1" applyProtection="1">
      <alignment horizontal="center" vertical="center" wrapText="1"/>
      <protection hidden="1"/>
    </xf>
    <xf numFmtId="1" fontId="6" fillId="0" borderId="10" xfId="0" applyNumberFormat="1" applyFont="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10" fillId="2" borderId="20" xfId="2"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0" fillId="2" borderId="10" xfId="0" applyFont="1" applyFill="1" applyBorder="1" applyAlignment="1">
      <alignment horizontal="center" vertical="center" wrapText="1"/>
    </xf>
  </cellXfs>
  <cellStyles count="4">
    <cellStyle name="Millares [0]" xfId="3" builtinId="6"/>
    <cellStyle name="Normal" xfId="0" builtinId="0"/>
    <cellStyle name="Normal 18"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Gráfica!$E$17</c:f>
              <c:strCache>
                <c:ptCount val="1"/>
                <c:pt idx="0">
                  <c:v>Cumplimiento</c:v>
                </c:pt>
              </c:strCache>
            </c:strRef>
          </c:tx>
          <c:marker>
            <c:symbol val="none"/>
          </c:marker>
          <c:dLbls>
            <c:dLbl>
              <c:idx val="1"/>
              <c:layout>
                <c:manualLayout>
                  <c:x val="-4.3555555555555556E-2"/>
                  <c:y val="-6.21709119100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5B-4F23-B06A-EC82EEBB2FB4}"/>
                </c:ext>
              </c:extLst>
            </c:dLbl>
            <c:dLbl>
              <c:idx val="2"/>
              <c:layout>
                <c:manualLayout>
                  <c:x val="-3.5222222222222273E-2"/>
                  <c:y val="-6.21709119100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5B-4F23-B06A-EC82EEBB2FB4}"/>
                </c:ext>
              </c:extLst>
            </c:dLbl>
            <c:spPr>
              <a:solidFill>
                <a:schemeClr val="bg1">
                  <a:lumMod val="95000"/>
                </a:schemeClr>
              </a:solid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name>Tendencia</c:name>
            <c:spPr>
              <a:ln w="19050">
                <a:solidFill>
                  <a:schemeClr val="bg2">
                    <a:lumMod val="50000"/>
                  </a:schemeClr>
                </a:solidFill>
                <a:prstDash val="sysDot"/>
              </a:ln>
            </c:spPr>
            <c:trendlineType val="linear"/>
            <c:dispRSqr val="0"/>
            <c:dispEq val="0"/>
          </c:trendline>
          <c:cat>
            <c:strRef>
              <c:f>(Gráfica!$D$18:$D$20,Gráfica!$D$30)</c:f>
              <c:strCache>
                <c:ptCount val="4"/>
                <c:pt idx="0">
                  <c:v>Enero</c:v>
                </c:pt>
                <c:pt idx="1">
                  <c:v>Febrero</c:v>
                </c:pt>
                <c:pt idx="2">
                  <c:v>Marzo</c:v>
                </c:pt>
                <c:pt idx="3">
                  <c:v>Vigencia</c:v>
                </c:pt>
              </c:strCache>
            </c:strRef>
          </c:cat>
          <c:val>
            <c:numRef>
              <c:f>(Gráfica!$E$18:$E$20,Gráfica!$E$30)</c:f>
              <c:numCache>
                <c:formatCode>0%</c:formatCode>
                <c:ptCount val="4"/>
                <c:pt idx="0">
                  <c:v>1.030470914127424</c:v>
                </c:pt>
                <c:pt idx="1">
                  <c:v>1.030470914127424</c:v>
                </c:pt>
                <c:pt idx="2">
                  <c:v>1.030470914127424</c:v>
                </c:pt>
                <c:pt idx="3">
                  <c:v>0.97894736842105268</c:v>
                </c:pt>
              </c:numCache>
            </c:numRef>
          </c:val>
          <c:smooth val="0"/>
          <c:extLst>
            <c:ext xmlns:c16="http://schemas.microsoft.com/office/drawing/2014/chart" uri="{C3380CC4-5D6E-409C-BE32-E72D297353CC}">
              <c16:uniqueId val="{00000006-035B-4F23-B06A-EC82EEBB2FB4}"/>
            </c:ext>
          </c:extLst>
        </c:ser>
        <c:dLbls>
          <c:dLblPos val="t"/>
          <c:showLegendKey val="0"/>
          <c:showVal val="1"/>
          <c:showCatName val="0"/>
          <c:showSerName val="0"/>
          <c:showPercent val="0"/>
          <c:showBubbleSize val="0"/>
        </c:dLbls>
        <c:upDownBars>
          <c:gapWidth val="150"/>
          <c:upBars/>
          <c:downBars/>
        </c:upDownBars>
        <c:smooth val="0"/>
        <c:axId val="178730880"/>
        <c:axId val="178732416"/>
      </c:lineChart>
      <c:catAx>
        <c:axId val="17873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78732416"/>
        <c:crosses val="autoZero"/>
        <c:auto val="1"/>
        <c:lblAlgn val="ctr"/>
        <c:lblOffset val="100"/>
        <c:noMultiLvlLbl val="0"/>
      </c:catAx>
      <c:valAx>
        <c:axId val="178732416"/>
        <c:scaling>
          <c:orientation val="minMax"/>
        </c:scaling>
        <c:delete val="0"/>
        <c:axPos val="l"/>
        <c:numFmt formatCode="0%" sourceLinked="1"/>
        <c:majorTickMark val="none"/>
        <c:minorTickMark val="none"/>
        <c:tickLblPos val="nextTo"/>
        <c:spPr>
          <a:noFill/>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78730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Gráfica!$E$2</c:f>
              <c:strCache>
                <c:ptCount val="1"/>
                <c:pt idx="0">
                  <c:v>Cumplimiento</c:v>
                </c:pt>
              </c:strCache>
            </c:strRef>
          </c:tx>
          <c:marker>
            <c:symbol val="none"/>
          </c:marker>
          <c:dLbls>
            <c:dLbl>
              <c:idx val="1"/>
              <c:layout>
                <c:manualLayout>
                  <c:x val="-4.3555555555555556E-2"/>
                  <c:y val="-6.23929742755809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C1-4B26-9E6F-0C20DBE3ED48}"/>
                </c:ext>
              </c:extLst>
            </c:dLbl>
            <c:dLbl>
              <c:idx val="2"/>
              <c:layout>
                <c:manualLayout>
                  <c:x val="-3.5222222222222273E-2"/>
                  <c:y val="-6.23929742755809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C1-4B26-9E6F-0C20DBE3ED48}"/>
                </c:ext>
              </c:extLst>
            </c:dLbl>
            <c:spPr>
              <a:solidFill>
                <a:schemeClr val="bg1">
                  <a:lumMod val="95000"/>
                </a:schemeClr>
              </a:solid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name>Tendencia</c:name>
            <c:spPr>
              <a:ln w="19050">
                <a:solidFill>
                  <a:schemeClr val="bg2">
                    <a:lumMod val="50000"/>
                  </a:schemeClr>
                </a:solidFill>
                <a:prstDash val="sysDot"/>
              </a:ln>
            </c:spPr>
            <c:trendlineType val="linear"/>
            <c:dispRSqr val="0"/>
            <c:dispEq val="0"/>
          </c:trendline>
          <c:cat>
            <c:strRef>
              <c:f>(Gráfica!$D$3:$D$5,Gráfica!$D$15)</c:f>
              <c:strCache>
                <c:ptCount val="4"/>
                <c:pt idx="0">
                  <c:v>Enero</c:v>
                </c:pt>
                <c:pt idx="1">
                  <c:v>Febrero</c:v>
                </c:pt>
                <c:pt idx="2">
                  <c:v>Marzo</c:v>
                </c:pt>
                <c:pt idx="3">
                  <c:v>Vigencia</c:v>
                </c:pt>
              </c:strCache>
            </c:strRef>
          </c:cat>
          <c:val>
            <c:numRef>
              <c:f>(Gráfica!$E$3:$E$5,Gráfica!$E$15)</c:f>
              <c:numCache>
                <c:formatCode>0%</c:formatCode>
                <c:ptCount val="4"/>
                <c:pt idx="0">
                  <c:v>1.0864197530864197</c:v>
                </c:pt>
                <c:pt idx="1">
                  <c:v>1.037037037037037</c:v>
                </c:pt>
                <c:pt idx="2">
                  <c:v>1.074074074074074</c:v>
                </c:pt>
                <c:pt idx="3">
                  <c:v>0.96666666666666667</c:v>
                </c:pt>
              </c:numCache>
            </c:numRef>
          </c:val>
          <c:smooth val="0"/>
          <c:extLst>
            <c:ext xmlns:c16="http://schemas.microsoft.com/office/drawing/2014/chart" uri="{C3380CC4-5D6E-409C-BE32-E72D297353CC}">
              <c16:uniqueId val="{00000003-2BC1-4B26-9E6F-0C20DBE3ED48}"/>
            </c:ext>
          </c:extLst>
        </c:ser>
        <c:dLbls>
          <c:dLblPos val="t"/>
          <c:showLegendKey val="0"/>
          <c:showVal val="1"/>
          <c:showCatName val="0"/>
          <c:showSerName val="0"/>
          <c:showPercent val="0"/>
          <c:showBubbleSize val="0"/>
        </c:dLbls>
        <c:upDownBars>
          <c:gapWidth val="150"/>
          <c:upBars/>
          <c:downBars/>
        </c:upDownBars>
        <c:smooth val="0"/>
        <c:axId val="178730880"/>
        <c:axId val="178732416"/>
      </c:lineChart>
      <c:catAx>
        <c:axId val="17873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78732416"/>
        <c:crosses val="autoZero"/>
        <c:auto val="1"/>
        <c:lblAlgn val="ctr"/>
        <c:lblOffset val="100"/>
        <c:noMultiLvlLbl val="0"/>
      </c:catAx>
      <c:valAx>
        <c:axId val="178732416"/>
        <c:scaling>
          <c:orientation val="minMax"/>
        </c:scaling>
        <c:delete val="0"/>
        <c:axPos val="l"/>
        <c:numFmt formatCode="0%" sourceLinked="1"/>
        <c:majorTickMark val="none"/>
        <c:minorTickMark val="none"/>
        <c:tickLblPos val="nextTo"/>
        <c:spPr>
          <a:noFill/>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78730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168154</xdr:colOff>
      <xdr:row>1</xdr:row>
      <xdr:rowOff>337794</xdr:rowOff>
    </xdr:from>
    <xdr:to>
      <xdr:col>2</xdr:col>
      <xdr:colOff>880887</xdr:colOff>
      <xdr:row>4</xdr:row>
      <xdr:rowOff>117475</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304" y="394944"/>
          <a:ext cx="1950983" cy="100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88</xdr:col>
      <xdr:colOff>180975</xdr:colOff>
      <xdr:row>12</xdr:row>
      <xdr:rowOff>552117</xdr:rowOff>
    </xdr:from>
    <xdr:to>
      <xdr:col>88</xdr:col>
      <xdr:colOff>4752404</xdr:colOff>
      <xdr:row>12</xdr:row>
      <xdr:rowOff>3390901</xdr:rowOff>
    </xdr:to>
    <xdr:pic>
      <xdr:nvPicPr>
        <xdr:cNvPr id="2" name="Imagen 1">
          <a:extLst>
            <a:ext uri="{FF2B5EF4-FFF2-40B4-BE49-F238E27FC236}">
              <a16:creationId xmlns:a16="http://schemas.microsoft.com/office/drawing/2014/main" id="{6435E75F-EF31-4CBD-97C4-AE908B3E4ADF}"/>
            </a:ext>
          </a:extLst>
        </xdr:cNvPr>
        <xdr:cNvPicPr>
          <a:picLocks noChangeAspect="1"/>
        </xdr:cNvPicPr>
      </xdr:nvPicPr>
      <xdr:blipFill>
        <a:blip xmlns:r="http://schemas.openxmlformats.org/officeDocument/2006/relationships" r:embed="rId3"/>
        <a:stretch>
          <a:fillRect/>
        </a:stretch>
      </xdr:blipFill>
      <xdr:spPr>
        <a:xfrm>
          <a:off x="77476350" y="3971592"/>
          <a:ext cx="4571429" cy="2838784"/>
        </a:xfrm>
        <a:prstGeom prst="rect">
          <a:avLst/>
        </a:prstGeom>
      </xdr:spPr>
    </xdr:pic>
    <xdr:clientData/>
  </xdr:twoCellAnchor>
  <xdr:twoCellAnchor editAs="oneCell">
    <xdr:from>
      <xdr:col>88</xdr:col>
      <xdr:colOff>200025</xdr:colOff>
      <xdr:row>13</xdr:row>
      <xdr:rowOff>675940</xdr:rowOff>
    </xdr:from>
    <xdr:to>
      <xdr:col>88</xdr:col>
      <xdr:colOff>4771454</xdr:colOff>
      <xdr:row>13</xdr:row>
      <xdr:rowOff>3600450</xdr:rowOff>
    </xdr:to>
    <xdr:pic>
      <xdr:nvPicPr>
        <xdr:cNvPr id="3" name="Imagen 2">
          <a:extLst>
            <a:ext uri="{FF2B5EF4-FFF2-40B4-BE49-F238E27FC236}">
              <a16:creationId xmlns:a16="http://schemas.microsoft.com/office/drawing/2014/main" id="{036EB548-DAE1-40D0-B50F-39890A07BA21}"/>
            </a:ext>
          </a:extLst>
        </xdr:cNvPr>
        <xdr:cNvPicPr>
          <a:picLocks noChangeAspect="1"/>
        </xdr:cNvPicPr>
      </xdr:nvPicPr>
      <xdr:blipFill>
        <a:blip xmlns:r="http://schemas.openxmlformats.org/officeDocument/2006/relationships" r:embed="rId4"/>
        <a:stretch>
          <a:fillRect/>
        </a:stretch>
      </xdr:blipFill>
      <xdr:spPr>
        <a:xfrm>
          <a:off x="77495400" y="8029240"/>
          <a:ext cx="4571429" cy="2924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752475</xdr:colOff>
      <xdr:row>16</xdr:row>
      <xdr:rowOff>1</xdr:rowOff>
    </xdr:from>
    <xdr:to>
      <xdr:col>11</xdr:col>
      <xdr:colOff>752475</xdr:colOff>
      <xdr:row>30</xdr:row>
      <xdr:rowOff>9525</xdr:rowOff>
    </xdr:to>
    <xdr:graphicFrame macro="">
      <xdr:nvGraphicFramePr>
        <xdr:cNvPr id="4" name="Gráfico 3">
          <a:extLst>
            <a:ext uri="{FF2B5EF4-FFF2-40B4-BE49-F238E27FC236}">
              <a16:creationId xmlns:a16="http://schemas.microsoft.com/office/drawing/2014/main" id="{F32ADD38-B8AB-4210-B0BB-CE45F3DB5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752475</xdr:colOff>
      <xdr:row>1</xdr:row>
      <xdr:rowOff>1</xdr:rowOff>
    </xdr:from>
    <xdr:to>
      <xdr:col>11</xdr:col>
      <xdr:colOff>752475</xdr:colOff>
      <xdr:row>15</xdr:row>
      <xdr:rowOff>0</xdr:rowOff>
    </xdr:to>
    <xdr:graphicFrame macro="">
      <xdr:nvGraphicFramePr>
        <xdr:cNvPr id="5" name="Gráfico 4">
          <a:extLst>
            <a:ext uri="{FF2B5EF4-FFF2-40B4-BE49-F238E27FC236}">
              <a16:creationId xmlns:a16="http://schemas.microsoft.com/office/drawing/2014/main" id="{970F1BC8-1DA2-41B3-A667-F20743FACD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avid%20Moncayo\Downloads\20220214_indicador_smt_ene_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vid%20Moncayo\Downloads\20220405_indicadores_7741_ene_mar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Gráficas"/>
      <sheetName val="Listas desplegabl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I23"/>
  <sheetViews>
    <sheetView showGridLines="0" tabSelected="1" zoomScaleNormal="100" workbookViewId="0">
      <selection activeCell="B2" sqref="B2:C5"/>
    </sheetView>
  </sheetViews>
  <sheetFormatPr baseColWidth="10" defaultColWidth="0" defaultRowHeight="0" customHeight="1" zeroHeight="1" x14ac:dyDescent="0.25"/>
  <cols>
    <col min="1" max="1" width="0.85546875" style="8" customWidth="1"/>
    <col min="2" max="2" width="18.5703125" style="9" customWidth="1"/>
    <col min="3" max="3" width="15.7109375" style="9" customWidth="1"/>
    <col min="4" max="4" width="18.85546875" style="9" customWidth="1"/>
    <col min="5" max="5" width="8.42578125" style="9" bestFit="1" customWidth="1"/>
    <col min="6" max="6" width="11.5703125" style="5" bestFit="1" customWidth="1"/>
    <col min="7" max="7" width="15.42578125" style="5" customWidth="1"/>
    <col min="8" max="8" width="18.5703125" style="9" customWidth="1"/>
    <col min="9" max="9" width="14.28515625" style="9" customWidth="1"/>
    <col min="10" max="10" width="8.42578125" style="9" bestFit="1" customWidth="1"/>
    <col min="11" max="11" width="15.42578125" style="9" customWidth="1"/>
    <col min="12" max="12" width="13.5703125" style="5" customWidth="1"/>
    <col min="13" max="13" width="50.28515625" style="5" customWidth="1"/>
    <col min="14" max="14" width="10.42578125" style="5" customWidth="1"/>
    <col min="15" max="15" width="11.28515625" style="5" customWidth="1"/>
    <col min="16" max="16" width="10.85546875" style="5" customWidth="1"/>
    <col min="17" max="17" width="9.42578125" style="5" bestFit="1" customWidth="1"/>
    <col min="18" max="18" width="6" style="5" customWidth="1"/>
    <col min="19" max="19" width="11.140625" style="9" customWidth="1"/>
    <col min="20" max="20" width="8.42578125" style="5" bestFit="1" customWidth="1"/>
    <col min="21" max="21" width="9" style="5" bestFit="1" customWidth="1"/>
    <col min="22" max="22" width="10.7109375" style="5" bestFit="1" customWidth="1"/>
    <col min="23" max="23" width="8.5703125" style="5" bestFit="1" customWidth="1"/>
    <col min="24" max="24" width="47.85546875" style="5" customWidth="1"/>
    <col min="25" max="25" width="16.85546875" style="4" customWidth="1"/>
    <col min="26" max="26" width="9" style="5" bestFit="1" customWidth="1"/>
    <col min="27" max="27" width="10.7109375" style="5" bestFit="1" customWidth="1"/>
    <col min="28" max="28" width="8.5703125" style="5" bestFit="1" customWidth="1"/>
    <col min="29" max="29" width="51.140625" style="5" customWidth="1"/>
    <col min="30" max="30" width="19.5703125" style="5" customWidth="1"/>
    <col min="31" max="31" width="9" style="5" bestFit="1" customWidth="1"/>
    <col min="32" max="32" width="10.7109375" style="5" bestFit="1" customWidth="1"/>
    <col min="33" max="33" width="8.42578125" style="5" bestFit="1" customWidth="1"/>
    <col min="34" max="34" width="44.28515625" style="5" customWidth="1"/>
    <col min="35" max="35" width="16" style="5" customWidth="1"/>
    <col min="36" max="36" width="9" style="5" bestFit="1" customWidth="1"/>
    <col min="37" max="37" width="10.7109375" style="5" bestFit="1" customWidth="1"/>
    <col min="38" max="38" width="8.42578125" style="5" bestFit="1" customWidth="1"/>
    <col min="39" max="39" width="8" style="5" bestFit="1" customWidth="1"/>
    <col min="40" max="40" width="16.42578125" style="4" customWidth="1"/>
    <col min="41" max="41" width="9" style="5" bestFit="1" customWidth="1"/>
    <col min="42" max="42" width="10.7109375" style="5" bestFit="1" customWidth="1"/>
    <col min="43" max="43" width="8.42578125" style="5" bestFit="1" customWidth="1"/>
    <col min="44" max="44" width="8" style="5" bestFit="1" customWidth="1"/>
    <col min="45" max="45" width="16.28515625" style="5" customWidth="1"/>
    <col min="46" max="46" width="9" style="5" bestFit="1" customWidth="1"/>
    <col min="47" max="47" width="10.7109375" style="5" bestFit="1" customWidth="1"/>
    <col min="48" max="48" width="8.42578125" style="5" bestFit="1" customWidth="1"/>
    <col min="49" max="49" width="8" style="5" bestFit="1" customWidth="1"/>
    <col min="50" max="50" width="16.42578125" style="5" customWidth="1"/>
    <col min="51" max="51" width="9" style="5" bestFit="1" customWidth="1"/>
    <col min="52" max="52" width="10.7109375" style="5" bestFit="1" customWidth="1"/>
    <col min="53" max="53" width="8.42578125" style="5" bestFit="1" customWidth="1"/>
    <col min="54" max="54" width="8" style="5" bestFit="1" customWidth="1"/>
    <col min="55" max="55" width="16.42578125" style="5" customWidth="1"/>
    <col min="56" max="56" width="9" style="5" bestFit="1" customWidth="1"/>
    <col min="57" max="57" width="10.7109375" style="5" bestFit="1" customWidth="1"/>
    <col min="58" max="58" width="8.42578125" style="5" bestFit="1" customWidth="1"/>
    <col min="59" max="59" width="13.7109375" style="5" bestFit="1" customWidth="1"/>
    <col min="60" max="60" width="16.42578125" style="5" bestFit="1" customWidth="1"/>
    <col min="61" max="61" width="11" style="5" customWidth="1"/>
    <col min="62" max="62" width="11.42578125" style="5" customWidth="1"/>
    <col min="63" max="63" width="10.42578125" style="5" bestFit="1" customWidth="1"/>
    <col min="64" max="64" width="11.42578125" style="5" customWidth="1"/>
    <col min="65" max="65" width="17.7109375" style="5" bestFit="1" customWidth="1"/>
    <col min="66" max="66" width="9" style="5" bestFit="1" customWidth="1"/>
    <col min="67" max="67" width="11.28515625" style="5" customWidth="1"/>
    <col min="68" max="68" width="9.140625" style="5" customWidth="1"/>
    <col min="69" max="69" width="8" style="5" bestFit="1" customWidth="1"/>
    <col min="70" max="70" width="17.42578125" style="5" bestFit="1" customWidth="1"/>
    <col min="71" max="71" width="10.28515625" style="5" customWidth="1"/>
    <col min="72" max="72" width="11.42578125" style="5" customWidth="1"/>
    <col min="73" max="73" width="10.42578125" style="5" customWidth="1"/>
    <col min="74" max="74" width="21.140625" style="5" customWidth="1"/>
    <col min="75" max="75" width="14.42578125" style="5" customWidth="1"/>
    <col min="76" max="76" width="9.28515625" style="5" bestFit="1" customWidth="1"/>
    <col min="77" max="77" width="12.140625" style="5" customWidth="1"/>
    <col min="78" max="78" width="9.28515625" style="5" bestFit="1" customWidth="1"/>
    <col min="79" max="79" width="14.85546875" style="5" bestFit="1" customWidth="1"/>
    <col min="80" max="80" width="14.85546875" style="5" customWidth="1"/>
    <col min="81" max="81" width="12.42578125" style="5" bestFit="1" customWidth="1"/>
    <col min="82" max="82" width="4.42578125" style="5" customWidth="1"/>
    <col min="83" max="84" width="11.42578125" style="5" bestFit="1" customWidth="1"/>
    <col min="85" max="85" width="10.7109375" style="5" customWidth="1"/>
    <col min="86" max="86" width="12.42578125" style="5" bestFit="1" customWidth="1"/>
    <col min="87" max="87" width="12.85546875" style="5" customWidth="1"/>
    <col min="88" max="88" width="12.140625" style="5" customWidth="1"/>
    <col min="89" max="89" width="73.7109375" style="5" customWidth="1"/>
    <col min="90" max="90" width="3.28515625" style="5" customWidth="1"/>
    <col min="91" max="139" width="0" style="8" hidden="1" customWidth="1"/>
    <col min="140" max="16384" width="11.42578125" style="8" hidden="1"/>
  </cols>
  <sheetData>
    <row r="1" spans="2:89" s="7" customFormat="1" ht="4.5" customHeight="1" x14ac:dyDescent="0.25">
      <c r="B1" s="6"/>
      <c r="C1" s="6"/>
      <c r="CH1" s="46"/>
      <c r="CI1" s="2" t="s">
        <v>0</v>
      </c>
      <c r="CJ1" s="2" t="s">
        <v>1</v>
      </c>
    </row>
    <row r="2" spans="2:89" s="11" customFormat="1" ht="32.25" customHeight="1" x14ac:dyDescent="0.2">
      <c r="B2" s="79"/>
      <c r="C2" s="80"/>
      <c r="D2" s="115" t="s">
        <v>2</v>
      </c>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09" t="s">
        <v>3</v>
      </c>
      <c r="CA2" s="110"/>
      <c r="CB2" s="110"/>
      <c r="CC2" s="111"/>
      <c r="CD2" s="1"/>
      <c r="CH2" s="47" t="s">
        <v>4</v>
      </c>
      <c r="CI2" s="48">
        <f>BK14</f>
        <v>0</v>
      </c>
      <c r="CJ2" s="48">
        <f>T14</f>
        <v>0.95</v>
      </c>
    </row>
    <row r="3" spans="2:89" s="11" customFormat="1" ht="32.25" customHeight="1" x14ac:dyDescent="0.2">
      <c r="B3" s="81"/>
      <c r="C3" s="82"/>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09" t="s">
        <v>5</v>
      </c>
      <c r="CA3" s="110"/>
      <c r="CB3" s="110"/>
      <c r="CC3" s="111"/>
      <c r="CD3" s="1"/>
      <c r="CH3" s="47" t="s">
        <v>6</v>
      </c>
      <c r="CI3" s="48">
        <f>BZ14</f>
        <v>0</v>
      </c>
      <c r="CJ3" s="48">
        <f>T14</f>
        <v>0.95</v>
      </c>
    </row>
    <row r="4" spans="2:89" s="11" customFormat="1" ht="32.25" customHeight="1" x14ac:dyDescent="0.2">
      <c r="B4" s="81"/>
      <c r="C4" s="82"/>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09" t="s">
        <v>7</v>
      </c>
      <c r="CA4" s="110"/>
      <c r="CB4" s="110"/>
      <c r="CC4" s="111"/>
      <c r="CD4" s="1"/>
      <c r="CH4" s="47" t="s">
        <v>8</v>
      </c>
      <c r="CI4" s="48">
        <f>CJ14</f>
        <v>0.97894736842105268</v>
      </c>
      <c r="CJ4" s="48">
        <f>CI14</f>
        <v>0.95</v>
      </c>
    </row>
    <row r="5" spans="2:89" s="11" customFormat="1" ht="32.25" customHeight="1" x14ac:dyDescent="0.2">
      <c r="B5" s="83"/>
      <c r="C5" s="84"/>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09" t="s">
        <v>9</v>
      </c>
      <c r="CA5" s="110"/>
      <c r="CB5" s="110"/>
      <c r="CC5" s="111"/>
      <c r="CD5" s="1"/>
    </row>
    <row r="6" spans="2:89" s="7" customFormat="1" ht="7.5" customHeight="1" x14ac:dyDescent="0.25">
      <c r="B6" s="6"/>
      <c r="C6" s="6"/>
      <c r="CC6" s="1"/>
      <c r="CD6" s="1"/>
    </row>
    <row r="7" spans="2:89" s="7" customFormat="1" ht="15" customHeight="1" x14ac:dyDescent="0.25">
      <c r="B7" s="88" t="s">
        <v>10</v>
      </c>
      <c r="C7" s="89"/>
      <c r="D7" s="10" t="s">
        <v>11</v>
      </c>
      <c r="E7" s="92" t="s">
        <v>23</v>
      </c>
      <c r="F7" s="93"/>
      <c r="G7" s="96">
        <v>2022</v>
      </c>
    </row>
    <row r="8" spans="2:89" s="7" customFormat="1" ht="15" customHeight="1" x14ac:dyDescent="0.25">
      <c r="B8" s="90"/>
      <c r="C8" s="91"/>
      <c r="D8" s="10" t="s">
        <v>13</v>
      </c>
      <c r="E8" s="94" t="s">
        <v>25</v>
      </c>
      <c r="F8" s="95"/>
      <c r="G8" s="97"/>
    </row>
    <row r="9" spans="2:89" s="24" customFormat="1" ht="7.5" customHeight="1" x14ac:dyDescent="0.25"/>
    <row r="10" spans="2:89" s="1" customFormat="1" ht="22.5" customHeight="1" x14ac:dyDescent="0.25">
      <c r="B10" s="99" t="s">
        <v>15</v>
      </c>
      <c r="C10" s="100"/>
      <c r="D10" s="100"/>
      <c r="E10" s="100"/>
      <c r="F10" s="100"/>
      <c r="G10" s="100"/>
      <c r="H10" s="100"/>
      <c r="I10" s="100"/>
      <c r="J10" s="100"/>
      <c r="K10" s="100"/>
      <c r="L10" s="100"/>
      <c r="M10" s="100"/>
      <c r="N10" s="100"/>
      <c r="O10" s="100"/>
      <c r="P10" s="100"/>
      <c r="Q10" s="100"/>
      <c r="R10" s="100"/>
      <c r="S10" s="100"/>
      <c r="T10" s="100"/>
      <c r="U10" s="112" t="s">
        <v>16</v>
      </c>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4"/>
      <c r="CC10" s="2"/>
      <c r="CE10" s="103" t="s">
        <v>17</v>
      </c>
      <c r="CF10" s="104"/>
      <c r="CG10" s="105"/>
      <c r="CH10" s="102" t="s">
        <v>18</v>
      </c>
      <c r="CI10" s="102"/>
      <c r="CJ10" s="102"/>
      <c r="CK10" s="102"/>
    </row>
    <row r="11" spans="2:89" s="2" customFormat="1" ht="19.5" customHeight="1" x14ac:dyDescent="0.25">
      <c r="B11" s="98" t="s">
        <v>19</v>
      </c>
      <c r="C11" s="98"/>
      <c r="D11" s="98"/>
      <c r="E11" s="98" t="s">
        <v>20</v>
      </c>
      <c r="F11" s="98"/>
      <c r="G11" s="98"/>
      <c r="H11" s="98"/>
      <c r="I11" s="98"/>
      <c r="J11" s="98" t="s">
        <v>21</v>
      </c>
      <c r="K11" s="98"/>
      <c r="L11" s="98"/>
      <c r="M11" s="98"/>
      <c r="N11" s="98"/>
      <c r="O11" s="98"/>
      <c r="P11" s="98"/>
      <c r="Q11" s="98"/>
      <c r="R11" s="101" t="s">
        <v>22</v>
      </c>
      <c r="S11" s="101"/>
      <c r="T11" s="101"/>
      <c r="U11" s="85" t="s">
        <v>23</v>
      </c>
      <c r="V11" s="86"/>
      <c r="W11" s="86"/>
      <c r="X11" s="86"/>
      <c r="Y11" s="86"/>
      <c r="Z11" s="85" t="s">
        <v>24</v>
      </c>
      <c r="AA11" s="86"/>
      <c r="AB11" s="86"/>
      <c r="AC11" s="86"/>
      <c r="AD11" s="87"/>
      <c r="AE11" s="86" t="s">
        <v>25</v>
      </c>
      <c r="AF11" s="86"/>
      <c r="AG11" s="86"/>
      <c r="AH11" s="86"/>
      <c r="AI11" s="86"/>
      <c r="AJ11" s="85" t="s">
        <v>26</v>
      </c>
      <c r="AK11" s="86"/>
      <c r="AL11" s="86"/>
      <c r="AM11" s="86"/>
      <c r="AN11" s="87"/>
      <c r="AO11" s="86" t="s">
        <v>27</v>
      </c>
      <c r="AP11" s="86"/>
      <c r="AQ11" s="86"/>
      <c r="AR11" s="86"/>
      <c r="AS11" s="86"/>
      <c r="AT11" s="85" t="s">
        <v>28</v>
      </c>
      <c r="AU11" s="86"/>
      <c r="AV11" s="86"/>
      <c r="AW11" s="86"/>
      <c r="AX11" s="87"/>
      <c r="AY11" s="86" t="s">
        <v>29</v>
      </c>
      <c r="AZ11" s="86"/>
      <c r="BA11" s="86"/>
      <c r="BB11" s="86"/>
      <c r="BC11" s="86"/>
      <c r="BD11" s="85" t="s">
        <v>12</v>
      </c>
      <c r="BE11" s="86"/>
      <c r="BF11" s="86"/>
      <c r="BG11" s="86"/>
      <c r="BH11" s="87"/>
      <c r="BI11" s="86" t="s">
        <v>30</v>
      </c>
      <c r="BJ11" s="86"/>
      <c r="BK11" s="86"/>
      <c r="BL11" s="86"/>
      <c r="BM11" s="86"/>
      <c r="BN11" s="85" t="s">
        <v>31</v>
      </c>
      <c r="BO11" s="86"/>
      <c r="BP11" s="86"/>
      <c r="BQ11" s="86"/>
      <c r="BR11" s="87"/>
      <c r="BS11" s="86" t="s">
        <v>32</v>
      </c>
      <c r="BT11" s="86"/>
      <c r="BU11" s="86"/>
      <c r="BV11" s="86"/>
      <c r="BW11" s="87"/>
      <c r="BX11" s="85" t="s">
        <v>14</v>
      </c>
      <c r="BY11" s="86"/>
      <c r="BZ11" s="86"/>
      <c r="CA11" s="86"/>
      <c r="CB11" s="87"/>
      <c r="CE11" s="106"/>
      <c r="CF11" s="107"/>
      <c r="CG11" s="108"/>
      <c r="CH11" s="102"/>
      <c r="CI11" s="102"/>
      <c r="CJ11" s="102"/>
      <c r="CK11" s="102"/>
    </row>
    <row r="12" spans="2:89" s="3" customFormat="1" ht="48.75" customHeight="1" x14ac:dyDescent="0.25">
      <c r="B12" s="30" t="s">
        <v>33</v>
      </c>
      <c r="C12" s="30" t="s">
        <v>34</v>
      </c>
      <c r="D12" s="30" t="s">
        <v>35</v>
      </c>
      <c r="E12" s="30" t="s">
        <v>36</v>
      </c>
      <c r="F12" s="31" t="s">
        <v>37</v>
      </c>
      <c r="G12" s="30" t="s">
        <v>38</v>
      </c>
      <c r="H12" s="30" t="s">
        <v>39</v>
      </c>
      <c r="I12" s="30" t="s">
        <v>40</v>
      </c>
      <c r="J12" s="30" t="s">
        <v>41</v>
      </c>
      <c r="K12" s="30" t="s">
        <v>42</v>
      </c>
      <c r="L12" s="30" t="s">
        <v>43</v>
      </c>
      <c r="M12" s="30" t="s">
        <v>44</v>
      </c>
      <c r="N12" s="30" t="s">
        <v>45</v>
      </c>
      <c r="O12" s="30" t="s">
        <v>46</v>
      </c>
      <c r="P12" s="30" t="s">
        <v>47</v>
      </c>
      <c r="Q12" s="30" t="s">
        <v>48</v>
      </c>
      <c r="R12" s="30" t="s">
        <v>49</v>
      </c>
      <c r="S12" s="30" t="s">
        <v>50</v>
      </c>
      <c r="T12" s="30" t="s">
        <v>51</v>
      </c>
      <c r="U12" s="32" t="str">
        <f>U11&amp;" ejecutado"</f>
        <v>Enero ejecutado</v>
      </c>
      <c r="V12" s="32" t="str">
        <f>U11&amp;" programado"</f>
        <v>Enero programado</v>
      </c>
      <c r="W12" s="26" t="str">
        <f>U11&amp;" resultado"</f>
        <v>Enero resultado</v>
      </c>
      <c r="X12" s="28" t="str">
        <f>U11&amp;" análisis mensual"</f>
        <v>Enero análisis mensual</v>
      </c>
      <c r="Y12" s="28" t="str">
        <f>U11&amp;" verificación segunda línea de defensa"</f>
        <v>Enero verificación segunda línea de defensa</v>
      </c>
      <c r="Z12" s="26" t="str">
        <f>Z11&amp;" ejecutado"</f>
        <v>Febrero ejecutado</v>
      </c>
      <c r="AA12" s="26" t="str">
        <f>Z11&amp;" programado"</f>
        <v>Febrero programado</v>
      </c>
      <c r="AB12" s="26" t="str">
        <f>Z11&amp;" resultado"</f>
        <v>Febrero resultado</v>
      </c>
      <c r="AC12" s="28" t="str">
        <f>Z11&amp;" análisis mensual"</f>
        <v>Febrero análisis mensual</v>
      </c>
      <c r="AD12" s="28" t="str">
        <f>Z11&amp;" verificación segunda línea de defensa"</f>
        <v>Febrero verificación segunda línea de defensa</v>
      </c>
      <c r="AE12" s="28" t="str">
        <f>AE11&amp;" ejecutado"</f>
        <v>Marzo ejecutado</v>
      </c>
      <c r="AF12" s="26" t="str">
        <f>AE11&amp;" programado"</f>
        <v>Marzo programado</v>
      </c>
      <c r="AG12" s="26" t="str">
        <f>AE11&amp;" resultado"</f>
        <v>Marzo resultado</v>
      </c>
      <c r="AH12" s="28" t="str">
        <f>AE11&amp;" análisis mensual"</f>
        <v>Marzo análisis mensual</v>
      </c>
      <c r="AI12" s="28" t="str">
        <f>AE11&amp;" verificación segunda línea de defensa"</f>
        <v>Marzo verificación segunda línea de defensa</v>
      </c>
      <c r="AJ12" s="26" t="str">
        <f>AJ11&amp;" ejecutado"</f>
        <v>Abril ejecutado</v>
      </c>
      <c r="AK12" s="26" t="str">
        <f>AJ11&amp;" programado"</f>
        <v>Abril programado</v>
      </c>
      <c r="AL12" s="26" t="str">
        <f>AJ11&amp;" resultado"</f>
        <v>Abril resultado</v>
      </c>
      <c r="AM12" s="28" t="str">
        <f>AJ11&amp;" análisis mensual"</f>
        <v>Abril análisis mensual</v>
      </c>
      <c r="AN12" s="26" t="str">
        <f>AJ11&amp;" verificación segunda línea de defensa"</f>
        <v>Abril verificación segunda línea de defensa</v>
      </c>
      <c r="AO12" s="27" t="str">
        <f>AO11&amp;" ejecutado"</f>
        <v>Mayo ejecutado</v>
      </c>
      <c r="AP12" s="26" t="str">
        <f>AO11&amp;" programado"</f>
        <v>Mayo programado</v>
      </c>
      <c r="AQ12" s="26" t="str">
        <f>AO11&amp;" resultado"</f>
        <v>Mayo resultado</v>
      </c>
      <c r="AR12" s="28" t="str">
        <f>AO11&amp;" análisis mensual"</f>
        <v>Mayo análisis mensual</v>
      </c>
      <c r="AS12" s="28" t="str">
        <f>AO11&amp;" verificación segunda línea de defensa"</f>
        <v>Mayo verificación segunda línea de defensa</v>
      </c>
      <c r="AT12" s="26" t="str">
        <f>AT11&amp;" ejecutado"</f>
        <v>Junio ejecutado</v>
      </c>
      <c r="AU12" s="26" t="str">
        <f>AT11&amp;" programado"</f>
        <v>Junio programado</v>
      </c>
      <c r="AV12" s="26" t="str">
        <f>AT11&amp;" resultado"</f>
        <v>Junio resultado</v>
      </c>
      <c r="AW12" s="28" t="str">
        <f>AT11&amp;" análisis mensual"</f>
        <v>Junio análisis mensual</v>
      </c>
      <c r="AX12" s="26" t="str">
        <f>AT11&amp;" verificación segunda línea de defensa"</f>
        <v>Junio verificación segunda línea de defensa</v>
      </c>
      <c r="AY12" s="27" t="str">
        <f>AY11&amp;" ejecutado"</f>
        <v>Julio ejecutado</v>
      </c>
      <c r="AZ12" s="26" t="str">
        <f>AY11&amp;" programado"</f>
        <v>Julio programado</v>
      </c>
      <c r="BA12" s="26" t="str">
        <f>AY11&amp;" resultado"</f>
        <v>Julio resultado</v>
      </c>
      <c r="BB12" s="28" t="str">
        <f>AY11&amp;" análisis mensual"</f>
        <v>Julio análisis mensual</v>
      </c>
      <c r="BC12" s="28" t="str">
        <f>AY11&amp;" verificación segunda línea de defensa"</f>
        <v>Julio verificación segunda línea de defensa</v>
      </c>
      <c r="BD12" s="26" t="str">
        <f>BD11&amp;" ejecutado"</f>
        <v>Agosto ejecutado</v>
      </c>
      <c r="BE12" s="26" t="str">
        <f>BD11&amp;" programado"</f>
        <v>Agosto programado</v>
      </c>
      <c r="BF12" s="26" t="str">
        <f>BD11&amp;" resultado"</f>
        <v>Agosto resultado</v>
      </c>
      <c r="BG12" s="28" t="str">
        <f>BD11&amp;" análisis mensual"</f>
        <v>Agosto análisis mensual</v>
      </c>
      <c r="BH12" s="26" t="str">
        <f>BD11&amp;" verificación segunda línea de defensa"</f>
        <v>Agosto verificación segunda línea de defensa</v>
      </c>
      <c r="BI12" s="27" t="str">
        <f>BI11&amp;" ejecutado"</f>
        <v>Septiembre ejecutado</v>
      </c>
      <c r="BJ12" s="26" t="str">
        <f>BI11&amp;" programado"</f>
        <v>Septiembre programado</v>
      </c>
      <c r="BK12" s="26" t="str">
        <f>BI11&amp;" resultado"</f>
        <v>Septiembre resultado</v>
      </c>
      <c r="BL12" s="28" t="str">
        <f>BI11&amp;" análisis mensual"</f>
        <v>Septiembre análisis mensual</v>
      </c>
      <c r="BM12" s="28" t="str">
        <f>BI11&amp;" verificación segunda línea de defensa"</f>
        <v>Septiembre verificación segunda línea de defensa</v>
      </c>
      <c r="BN12" s="26" t="str">
        <f>BN11&amp;" ejecutado"</f>
        <v>Octubre ejecutado</v>
      </c>
      <c r="BO12" s="26" t="str">
        <f>BN11&amp;" programado"</f>
        <v>Octubre programado</v>
      </c>
      <c r="BP12" s="26" t="str">
        <f>BN11&amp;" resultado"</f>
        <v>Octubre resultado</v>
      </c>
      <c r="BQ12" s="28" t="str">
        <f>BN11&amp;" análisis mensual"</f>
        <v>Octubre análisis mensual</v>
      </c>
      <c r="BR12" s="26" t="str">
        <f>BN11&amp;" verificación segunda línea de defensa"</f>
        <v>Octubre verificación segunda línea de defensa</v>
      </c>
      <c r="BS12" s="27" t="str">
        <f>BS11&amp;" ejecutado"</f>
        <v>Noviembre ejecutado</v>
      </c>
      <c r="BT12" s="26" t="str">
        <f>BS11&amp;" programado"</f>
        <v>Noviembre programado</v>
      </c>
      <c r="BU12" s="26" t="str">
        <f>BS11&amp;" resultado"</f>
        <v>Noviembre resultado</v>
      </c>
      <c r="BV12" s="28" t="str">
        <f>BS11&amp;" análisis mensual"</f>
        <v>Noviembre análisis mensual</v>
      </c>
      <c r="BW12" s="28" t="str">
        <f>BS11&amp;" verificación segunda línea de defensa"</f>
        <v>Noviembre verificación segunda línea de defensa</v>
      </c>
      <c r="BX12" s="26" t="str">
        <f>BX11&amp;" ejecutado"</f>
        <v>Diciembre ejecutado</v>
      </c>
      <c r="BY12" s="26" t="str">
        <f>BX11&amp;" programado"</f>
        <v>Diciembre programado</v>
      </c>
      <c r="BZ12" s="26" t="str">
        <f>BX11&amp;" resultado"</f>
        <v>Diciembre resultado</v>
      </c>
      <c r="CA12" s="28" t="str">
        <f>BX11&amp;" análisis mensual"</f>
        <v>Diciembre análisis mensual</v>
      </c>
      <c r="CB12" s="26" t="str">
        <f>BX11&amp;" verificación segunda línea de defensa"</f>
        <v>Diciembre verificación segunda línea de defensa</v>
      </c>
      <c r="CC12" s="27" t="s">
        <v>52</v>
      </c>
      <c r="CE12" s="29" t="s">
        <v>53</v>
      </c>
      <c r="CF12" s="29" t="s">
        <v>54</v>
      </c>
      <c r="CG12" s="29" t="s">
        <v>55</v>
      </c>
      <c r="CH12" s="29" t="s">
        <v>56</v>
      </c>
      <c r="CI12" s="29" t="s">
        <v>57</v>
      </c>
      <c r="CJ12" s="29" t="s">
        <v>58</v>
      </c>
      <c r="CK12" s="29" t="s">
        <v>59</v>
      </c>
    </row>
    <row r="13" spans="2:89" s="5" customFormat="1" ht="309.75" customHeight="1" x14ac:dyDescent="0.25">
      <c r="B13" s="22" t="s">
        <v>102</v>
      </c>
      <c r="C13" s="22" t="s">
        <v>136</v>
      </c>
      <c r="D13" s="25" t="s">
        <v>62</v>
      </c>
      <c r="E13" s="23" t="s">
        <v>137</v>
      </c>
      <c r="F13" s="41" t="s">
        <v>132</v>
      </c>
      <c r="G13" s="22" t="s">
        <v>138</v>
      </c>
      <c r="H13" s="25" t="s">
        <v>139</v>
      </c>
      <c r="I13" s="25" t="s">
        <v>140</v>
      </c>
      <c r="J13" s="23" t="s">
        <v>75</v>
      </c>
      <c r="K13" s="25" t="s">
        <v>141</v>
      </c>
      <c r="L13" s="25" t="s">
        <v>142</v>
      </c>
      <c r="M13" s="25" t="s">
        <v>143</v>
      </c>
      <c r="N13" s="22" t="s">
        <v>64</v>
      </c>
      <c r="O13" s="22" t="s">
        <v>144</v>
      </c>
      <c r="P13" s="23" t="s">
        <v>76</v>
      </c>
      <c r="Q13" s="22" t="s">
        <v>82</v>
      </c>
      <c r="R13" s="61">
        <v>0.81</v>
      </c>
      <c r="S13" s="22" t="s">
        <v>64</v>
      </c>
      <c r="T13" s="62">
        <v>0.9</v>
      </c>
      <c r="U13" s="35">
        <v>0.88</v>
      </c>
      <c r="V13" s="35">
        <v>0.9</v>
      </c>
      <c r="W13" s="35">
        <f>+U13/V13</f>
        <v>0.97777777777777775</v>
      </c>
      <c r="X13" s="63" t="s">
        <v>149</v>
      </c>
      <c r="Y13" s="37" t="s">
        <v>145</v>
      </c>
      <c r="Z13" s="35">
        <v>0.84</v>
      </c>
      <c r="AA13" s="35">
        <v>0.9</v>
      </c>
      <c r="AB13" s="35">
        <f>+Z13/AA13</f>
        <v>0.93333333333333324</v>
      </c>
      <c r="AC13" s="38" t="s">
        <v>148</v>
      </c>
      <c r="AD13" s="37" t="s">
        <v>145</v>
      </c>
      <c r="AE13" s="35">
        <v>0.87</v>
      </c>
      <c r="AF13" s="35">
        <v>0.9</v>
      </c>
      <c r="AG13" s="35">
        <f>+AE13/AF13</f>
        <v>0.96666666666666667</v>
      </c>
      <c r="AH13" s="38" t="s">
        <v>147</v>
      </c>
      <c r="AI13" s="37" t="s">
        <v>151</v>
      </c>
      <c r="AJ13" s="34"/>
      <c r="AK13" s="34"/>
      <c r="AL13" s="35"/>
      <c r="AM13" s="35"/>
      <c r="AN13" s="37"/>
      <c r="AO13" s="34"/>
      <c r="AP13" s="34"/>
      <c r="AQ13" s="35"/>
      <c r="AR13" s="36"/>
      <c r="AS13" s="37"/>
      <c r="AT13" s="35"/>
      <c r="AU13" s="35"/>
      <c r="AV13" s="35"/>
      <c r="AW13" s="35"/>
      <c r="AX13" s="37"/>
      <c r="AY13" s="34"/>
      <c r="AZ13" s="34"/>
      <c r="BA13" s="35"/>
      <c r="BB13" s="36"/>
      <c r="BC13" s="37"/>
      <c r="BD13" s="43"/>
      <c r="BE13" s="43"/>
      <c r="BF13" s="44"/>
      <c r="BG13" s="38"/>
      <c r="BH13" s="38"/>
      <c r="BI13" s="42"/>
      <c r="BJ13" s="35"/>
      <c r="BK13" s="35"/>
      <c r="BL13" s="38"/>
      <c r="BM13" s="37"/>
      <c r="BN13" s="43"/>
      <c r="BO13" s="43"/>
      <c r="BP13" s="44"/>
      <c r="BQ13" s="38"/>
      <c r="BR13" s="37"/>
      <c r="BS13" s="43"/>
      <c r="BT13" s="34"/>
      <c r="BU13" s="35"/>
      <c r="BV13" s="45"/>
      <c r="BW13" s="38"/>
      <c r="BX13" s="42"/>
      <c r="BY13" s="42"/>
      <c r="BZ13" s="35"/>
      <c r="CA13" s="38"/>
      <c r="CB13" s="37"/>
      <c r="CC13" s="38"/>
      <c r="CE13" s="40">
        <f>(T13+Z13+AE13)/3</f>
        <v>0.87</v>
      </c>
      <c r="CF13" s="64">
        <f>(V13+AA13+AF13)/3</f>
        <v>0.9</v>
      </c>
      <c r="CG13" s="40">
        <f>CE13/CF13</f>
        <v>0.96666666666666667</v>
      </c>
      <c r="CH13" s="40">
        <f>CE13</f>
        <v>0.87</v>
      </c>
      <c r="CI13" s="40">
        <f>T13</f>
        <v>0.9</v>
      </c>
      <c r="CJ13" s="40">
        <f>CH13/CI13</f>
        <v>0.96666666666666667</v>
      </c>
      <c r="CK13" s="39"/>
    </row>
    <row r="14" spans="2:89" s="65" customFormat="1" ht="333" customHeight="1" x14ac:dyDescent="0.25">
      <c r="B14" s="66" t="s">
        <v>102</v>
      </c>
      <c r="C14" s="67" t="s">
        <v>99</v>
      </c>
      <c r="D14" s="66" t="s">
        <v>62</v>
      </c>
      <c r="E14" s="66" t="s">
        <v>152</v>
      </c>
      <c r="F14" s="68" t="s">
        <v>153</v>
      </c>
      <c r="G14" s="67" t="s">
        <v>154</v>
      </c>
      <c r="H14" s="67" t="s">
        <v>155</v>
      </c>
      <c r="I14" s="67" t="s">
        <v>156</v>
      </c>
      <c r="J14" s="69" t="s">
        <v>75</v>
      </c>
      <c r="K14" s="70" t="s">
        <v>157</v>
      </c>
      <c r="L14" s="67" t="s">
        <v>142</v>
      </c>
      <c r="M14" s="67" t="s">
        <v>158</v>
      </c>
      <c r="N14" s="66" t="s">
        <v>64</v>
      </c>
      <c r="O14" s="67" t="s">
        <v>159</v>
      </c>
      <c r="P14" s="69" t="s">
        <v>76</v>
      </c>
      <c r="Q14" s="66" t="s">
        <v>82</v>
      </c>
      <c r="R14" s="71">
        <v>0.91</v>
      </c>
      <c r="S14" s="69" t="s">
        <v>64</v>
      </c>
      <c r="T14" s="71">
        <v>0.95</v>
      </c>
      <c r="U14" s="35">
        <v>0.93</v>
      </c>
      <c r="V14" s="35">
        <v>0.95</v>
      </c>
      <c r="W14" s="35">
        <f>+U14/V14</f>
        <v>0.97894736842105268</v>
      </c>
      <c r="X14" s="38" t="s">
        <v>163</v>
      </c>
      <c r="Y14" s="37" t="s">
        <v>145</v>
      </c>
      <c r="Z14" s="35">
        <v>0.93</v>
      </c>
      <c r="AA14" s="35">
        <v>0.95</v>
      </c>
      <c r="AB14" s="35">
        <f>+Z14/AA14</f>
        <v>0.97894736842105268</v>
      </c>
      <c r="AC14" s="38" t="s">
        <v>160</v>
      </c>
      <c r="AD14" s="37" t="s">
        <v>145</v>
      </c>
      <c r="AE14" s="35">
        <v>0.93</v>
      </c>
      <c r="AF14" s="35">
        <v>0.95</v>
      </c>
      <c r="AG14" s="35">
        <f>+AE14/AF14</f>
        <v>0.97894736842105268</v>
      </c>
      <c r="AH14" s="37" t="s">
        <v>161</v>
      </c>
      <c r="AI14" s="37" t="s">
        <v>162</v>
      </c>
      <c r="AJ14" s="35"/>
      <c r="AK14" s="35"/>
      <c r="AL14" s="35"/>
      <c r="AM14" s="38"/>
      <c r="AN14" s="38"/>
      <c r="AO14" s="42"/>
      <c r="AP14" s="35"/>
      <c r="AQ14" s="72"/>
      <c r="AR14" s="37"/>
      <c r="AS14" s="37"/>
      <c r="AT14" s="35"/>
      <c r="AU14" s="35"/>
      <c r="AV14" s="35"/>
      <c r="AW14" s="38"/>
      <c r="AX14" s="38"/>
      <c r="AY14" s="73"/>
      <c r="AZ14" s="35"/>
      <c r="BA14" s="35"/>
      <c r="BB14" s="37"/>
      <c r="BC14" s="38"/>
      <c r="BD14" s="35"/>
      <c r="BE14" s="35"/>
      <c r="BF14" s="35"/>
      <c r="BG14" s="38"/>
      <c r="BH14" s="74"/>
      <c r="BI14" s="42"/>
      <c r="BJ14" s="35"/>
      <c r="BK14" s="35"/>
      <c r="BL14" s="75"/>
      <c r="BM14" s="74"/>
      <c r="BN14" s="35"/>
      <c r="BO14" s="35"/>
      <c r="BP14" s="35"/>
      <c r="BQ14" s="37"/>
      <c r="BR14" s="38"/>
      <c r="BS14" s="42"/>
      <c r="BT14" s="35"/>
      <c r="BU14" s="35"/>
      <c r="BV14" s="38"/>
      <c r="BW14" s="38"/>
      <c r="BX14" s="35"/>
      <c r="BY14" s="35"/>
      <c r="BZ14" s="35"/>
      <c r="CA14" s="38"/>
      <c r="CB14" s="38"/>
      <c r="CC14" s="76"/>
      <c r="CE14" s="77">
        <f>(+U14+Z14+AE14+AJ14+AO14+AT14+AY14+BD14+BI14+BN14+BS14+BX14)/3</f>
        <v>0.93</v>
      </c>
      <c r="CF14" s="77">
        <f>(+V14+AA14+AF14+AK14+AP14+AU14+AZ14+BE14+BJ14+BO14+BT14+BY14)/3</f>
        <v>0.94999999999999984</v>
      </c>
      <c r="CG14" s="77">
        <f>+CE14/CF14</f>
        <v>0.97894736842105279</v>
      </c>
      <c r="CH14" s="77">
        <f>CE14</f>
        <v>0.93</v>
      </c>
      <c r="CI14" s="77">
        <f>+T14</f>
        <v>0.95</v>
      </c>
      <c r="CJ14" s="77">
        <f>+CH14/CI14</f>
        <v>0.97894736842105268</v>
      </c>
      <c r="CK14" s="78"/>
    </row>
    <row r="15" spans="2:89" ht="0" hidden="1" customHeight="1" x14ac:dyDescent="0.25">
      <c r="U15" s="35">
        <v>0.88</v>
      </c>
      <c r="V15" s="35">
        <v>0.9</v>
      </c>
      <c r="W15" s="35">
        <f>+U15/V15</f>
        <v>0.97777777777777775</v>
      </c>
      <c r="X15" s="63" t="s">
        <v>149</v>
      </c>
      <c r="Y15" s="37" t="s">
        <v>145</v>
      </c>
      <c r="Z15" s="35">
        <v>0.84</v>
      </c>
      <c r="AA15" s="35">
        <v>0.9</v>
      </c>
      <c r="AB15" s="35">
        <f>+Z15/AA15</f>
        <v>0.93333333333333324</v>
      </c>
      <c r="AC15" s="38" t="s">
        <v>146</v>
      </c>
      <c r="AD15" s="37" t="s">
        <v>145</v>
      </c>
      <c r="AE15" s="42">
        <v>0.87</v>
      </c>
      <c r="AF15" s="35">
        <v>0.9</v>
      </c>
      <c r="AG15" s="35">
        <f>+AE15/AF15</f>
        <v>0.96666666666666667</v>
      </c>
      <c r="AH15" s="38" t="s">
        <v>147</v>
      </c>
      <c r="AI15" s="38"/>
    </row>
    <row r="16" spans="2:89" ht="0" hidden="1" customHeight="1" x14ac:dyDescent="0.25">
      <c r="U16" s="35">
        <v>0.88</v>
      </c>
      <c r="V16" s="35">
        <v>0.9</v>
      </c>
      <c r="W16" s="35">
        <f>+U16/V16</f>
        <v>0.97777777777777775</v>
      </c>
      <c r="X16" s="63" t="s">
        <v>149</v>
      </c>
      <c r="Y16" s="37" t="s">
        <v>145</v>
      </c>
      <c r="Z16" s="35">
        <v>0.84</v>
      </c>
      <c r="AA16" s="35">
        <v>0.9</v>
      </c>
      <c r="AB16" s="35">
        <f>+Z16/AA16</f>
        <v>0.93333333333333324</v>
      </c>
      <c r="AC16" s="38" t="s">
        <v>146</v>
      </c>
      <c r="AD16" s="37" t="s">
        <v>145</v>
      </c>
      <c r="AE16" s="42">
        <v>0.87</v>
      </c>
      <c r="AF16" s="35">
        <v>0.9</v>
      </c>
      <c r="AG16" s="35">
        <f>+AE16/AF16</f>
        <v>0.96666666666666667</v>
      </c>
      <c r="AH16" s="38" t="s">
        <v>147</v>
      </c>
      <c r="AI16" s="38"/>
    </row>
    <row r="17" spans="24:34" ht="0" hidden="1" customHeight="1" x14ac:dyDescent="0.25">
      <c r="X17" s="49" t="s">
        <v>123</v>
      </c>
      <c r="Y17" s="53"/>
      <c r="Z17" s="53"/>
      <c r="AA17" s="53"/>
      <c r="AB17" s="53"/>
      <c r="AC17" s="49"/>
      <c r="AD17" s="53"/>
      <c r="AE17" s="55"/>
      <c r="AF17" s="55"/>
      <c r="AG17" s="55"/>
      <c r="AH17" s="51" t="s">
        <v>129</v>
      </c>
    </row>
    <row r="18" spans="24:34" ht="0" hidden="1" customHeight="1" x14ac:dyDescent="0.25">
      <c r="X18" s="49" t="s">
        <v>124</v>
      </c>
      <c r="Y18" s="53"/>
      <c r="Z18" s="53"/>
      <c r="AA18" s="53"/>
      <c r="AB18" s="53"/>
      <c r="AC18" s="49" t="s">
        <v>150</v>
      </c>
      <c r="AD18" s="53"/>
      <c r="AE18" s="55"/>
      <c r="AF18" s="55"/>
      <c r="AG18" s="55"/>
      <c r="AH18" s="51" t="s">
        <v>130</v>
      </c>
    </row>
    <row r="19" spans="24:34" ht="0" hidden="1" customHeight="1" x14ac:dyDescent="0.25">
      <c r="X19" s="49"/>
      <c r="Y19" s="53"/>
      <c r="Z19" s="53"/>
      <c r="AA19" s="53"/>
      <c r="AB19" s="53"/>
      <c r="AC19" s="49"/>
      <c r="AD19" s="53"/>
      <c r="AE19" s="55"/>
      <c r="AF19" s="55"/>
      <c r="AG19" s="55"/>
      <c r="AH19" s="51" t="s">
        <v>131</v>
      </c>
    </row>
    <row r="20" spans="24:34" ht="0" hidden="1" customHeight="1" x14ac:dyDescent="0.25">
      <c r="X20" s="49" t="s">
        <v>125</v>
      </c>
      <c r="Y20" s="53"/>
      <c r="Z20" s="53"/>
      <c r="AA20" s="53"/>
      <c r="AB20" s="53"/>
      <c r="AC20" s="49"/>
      <c r="AD20" s="53"/>
      <c r="AE20" s="55"/>
      <c r="AF20" s="55"/>
      <c r="AG20" s="55"/>
      <c r="AH20" s="51"/>
    </row>
    <row r="21" spans="24:34" ht="0" hidden="1" customHeight="1" x14ac:dyDescent="0.25">
      <c r="X21" s="49" t="s">
        <v>126</v>
      </c>
      <c r="Y21" s="53"/>
      <c r="Z21" s="53"/>
      <c r="AA21" s="53"/>
      <c r="AB21" s="53"/>
      <c r="AC21" s="49"/>
      <c r="AD21" s="53"/>
      <c r="AE21" s="55"/>
      <c r="AF21" s="55"/>
      <c r="AG21" s="55"/>
      <c r="AH21" s="51"/>
    </row>
    <row r="22" spans="24:34" ht="0" hidden="1" customHeight="1" x14ac:dyDescent="0.25">
      <c r="X22" s="49" t="s">
        <v>127</v>
      </c>
      <c r="Y22" s="53"/>
      <c r="Z22" s="53"/>
      <c r="AA22" s="53"/>
      <c r="AB22" s="53"/>
      <c r="AC22" s="49"/>
      <c r="AD22" s="53"/>
      <c r="AE22" s="55"/>
      <c r="AF22" s="55"/>
      <c r="AG22" s="55"/>
      <c r="AH22" s="51"/>
    </row>
    <row r="23" spans="24:34" ht="0" hidden="1" customHeight="1" x14ac:dyDescent="0.25">
      <c r="X23" s="50" t="s">
        <v>128</v>
      </c>
      <c r="Y23" s="54"/>
      <c r="Z23" s="54"/>
      <c r="AA23" s="54"/>
      <c r="AB23" s="54"/>
      <c r="AC23" s="50"/>
      <c r="AD23" s="54"/>
      <c r="AE23" s="56"/>
      <c r="AF23" s="56"/>
      <c r="AG23" s="56"/>
      <c r="AH23" s="52"/>
    </row>
  </sheetData>
  <sheetProtection formatCells="0" formatColumns="0" formatRows="0" sort="0" autoFilter="0" pivotTables="0"/>
  <dataConsolidate/>
  <mergeCells count="30">
    <mergeCell ref="CH10:CK11"/>
    <mergeCell ref="CE10:CG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 ref="AJ11:AN11"/>
    <mergeCell ref="E11:I11"/>
    <mergeCell ref="J11:Q11"/>
    <mergeCell ref="R11:T11"/>
    <mergeCell ref="U11:Y11"/>
    <mergeCell ref="B2:C5"/>
    <mergeCell ref="Z11:AD11"/>
    <mergeCell ref="AE11:AI11"/>
    <mergeCell ref="B7:C8"/>
    <mergeCell ref="E7:F7"/>
    <mergeCell ref="E8:F8"/>
    <mergeCell ref="G7:G8"/>
    <mergeCell ref="B11:D11"/>
    <mergeCell ref="B10:T10"/>
  </mergeCells>
  <dataValidations xWindow="604" yWindow="314" count="41">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P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O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R12" xr:uid="{00000000-0002-0000-0000-000010000000}"/>
    <dataValidation allowBlank="1" showInputMessage="1" showErrorMessage="1" prompt="Debe coincidir con la unidad de medida del indicador para poder ser comparables." sqref="S12" xr:uid="{00000000-0002-0000-0000-000011000000}"/>
    <dataValidation allowBlank="1" showInputMessage="1" showErrorMessage="1" prompt="Es el resultado del indicador que se pretende alcanzar durante la vigencia, se debe tener como referencia la unidad de medida formulada para el indicador." sqref="T12" xr:uid="{00000000-0002-0000-0000-000012000000}"/>
    <dataValidation allowBlank="1" showInputMessage="1" showErrorMessage="1" prompt="Corresponde a los resultados obtenidos en el periodo de medición." sqref="AE12 Z12 AJ12 AT12 AO12 AY12 BD12 BI12 BN12 BS12 BX12 U12" xr:uid="{00000000-0002-0000-0000-000013000000}"/>
    <dataValidation allowBlank="1" showInputMessage="1" showErrorMessage="1" prompt="Corresponde a los resultados planificados para el periodo de medición. Todos los indicadores de gestión deben incluir programación." sqref="AA12 V12 AU12 AP12 AK12 AZ12 BE12 BJ12 BO12 BT12 BY12 AF12" xr:uid="{00000000-0002-0000-0000-000014000000}"/>
    <dataValidation allowBlank="1" showInputMessage="1" showErrorMessage="1" prompt="Corresponde a la operación matemática de la fórmula del indicador y que reflejará el resultado del indicador para el periodo de medición." sqref="W12 BU12 AQ12 AL12 AG12 AV12 BA12 BF12 BK12 BP12 BZ12 AB12" xr:uid="{00000000-0002-0000-0000-000015000000}"/>
    <dataValidation allowBlank="1" showInputMessage="1" showErrorMessage="1" prompt="Corresponde a los logros obtenidos durante el periodo de medición así como la identificación de las situaciones que conllevaron al incumplimiento de las metas propuestas." sqref="BV12 X12 AC12 AH12 AM12 AR12 AW12 BB12 BG12 BL12 CA12 BQ12" xr:uid="{00000000-0002-0000-0000-000016000000}"/>
    <dataValidation type="list" allowBlank="1" showInputMessage="1" showErrorMessage="1" sqref="E7:E8" xr:uid="{00000000-0002-0000-0000-000017000000}">
      <formula1>Meses</formula1>
    </dataValidation>
    <dataValidation type="list" allowBlank="1" showInputMessage="1" showErrorMessage="1" sqref="M15:N1048576" xr:uid="{00000000-0002-0000-0000-000018000000}">
      <formula1>periodicidad</formula1>
    </dataValidation>
    <dataValidation type="list" allowBlank="1" showInputMessage="1" showErrorMessage="1" sqref="D15:D1048576" xr:uid="{00000000-0002-0000-0000-000019000000}">
      <formula1>ProyectoInv</formula1>
    </dataValidation>
    <dataValidation type="list" allowBlank="1" showInputMessage="1" showErrorMessage="1" sqref="E15:E1048576" xr:uid="{00000000-0002-0000-0000-00001A000000}">
      <formula1>ObjEstratégico</formula1>
    </dataValidation>
    <dataValidation allowBlank="1" showInputMessage="1" showErrorMessage="1" prompt="Formúlese según las características y programación del indicador." sqref="CE10 CH10" xr:uid="{00000000-0002-0000-0000-00001B000000}"/>
    <dataValidation type="list" allowBlank="1" showInputMessage="1" showErrorMessage="1" sqref="C15:C1048576" xr:uid="{00000000-0002-0000-0000-00001C000000}">
      <formula1>Subsistema</formula1>
    </dataValidation>
    <dataValidation type="list" allowBlank="1" showInputMessage="1" showErrorMessage="1" sqref="P15:P1048576" xr:uid="{00000000-0002-0000-0000-00001D000000}">
      <formula1>TipoInd</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e debe sumar, promediar o tomar el último dato cuantitativo." sqref="M12" xr:uid="{00000000-0002-0000-0000-00001F000000}"/>
    <dataValidation allowBlank="1" showInputMessage="1" showErrorMessage="1" prompt="Corresponde al avance ejecutado acumulado (constante; suma o promedio) o al último reporte de ejecución (creciente o decreciente) del indicador, según corresponda y de acuerdo a su periodicidad." sqref="CE12" xr:uid="{00000000-0002-0000-0000-000020000000}"/>
    <dataValidation allowBlank="1" showInputMessage="1" showErrorMessage="1" prompt="Corresponde al avance programado acumulado (constante; suma o promedio) o al último reporte de programación (creciente o decreciente) del indicador, según corresponda y de acuerdo a su periodicidad." sqref="CF12" xr:uid="{00000000-0002-0000-0000-000021000000}"/>
    <dataValidation allowBlank="1" showInputMessage="1" showErrorMessage="1" prompt="Es el producto de dividir el resultado del indicador acumulado (columna BS) entre lo programado del indicador acumulado (columna BT)._x000a_" sqref="CG12" xr:uid="{00000000-0002-0000-0000-000022000000}"/>
    <dataValidation allowBlank="1" showInputMessage="1" showErrorMessage="1" prompt="Corresponde al porcentaje de avance acumulado, es decir, es el mismo valor calculado en la columna anterior (BU)._x000a_" sqref="CH12" xr:uid="{00000000-0002-0000-0000-000023000000}"/>
    <dataValidation allowBlank="1" showInputMessage="1" showErrorMessage="1" prompt="Registrar la meta anual formulada para el indicador, es decir, el valor de la columna S." sqref="CI12" xr:uid="{00000000-0002-0000-0000-000024000000}"/>
    <dataValidation allowBlank="1" showInputMessage="1" showErrorMessage="1" prompt="Es el producto de dividir el resultado del indicador para la vigencia (columna BV) entre la meta anual del indicador para la vigencia (columna BW)." sqref="CJ12" xr:uid="{00000000-0002-0000-0000-000025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AD12 AI12 AN12 AS12 AX12 BC12 BH12 BM12 BR12 BW12 CB12 Y12" xr:uid="{00000000-0002-0000-0000-000026000000}"/>
    <dataValidation allowBlank="1" showInputMessage="1" showErrorMessage="1" prompt="Seleccionar la tendencia que presentará el indicador en la vigencia:_x000a_* Constante: en cada periodo siempre es el mismo valor._x000a_* Creciente: en cada periodo incrementa su valor._x000a_* Decreciente: en cada período disminuye su valor." sqref="Q12" xr:uid="{00000000-0002-0000-0000-000027000000}"/>
    <dataValidation allowBlank="1" showInputMessage="1" showErrorMessage="1" promptTitle="Gràfica del indicador" prompt="De acuerdo a la periodicidad del indicador graficar su avance y tendencia, comparando lo ejecutado, contra lo programado y su meta, asi como, aisgnar el color y rango segun su resultado (&gt;= a 90%  verde, &gt; 70% y &lt; 90% amarillo y &lt;= 70% rojo)." sqref="CK12" xr:uid="{00000000-0002-0000-0000-000028000000}"/>
    <dataValidation type="list" allowBlank="1" showInputMessage="1" showErrorMessage="1" sqref="Q15:Q1048576" xr:uid="{00000000-0002-0000-0000-000000000000}">
      <formula1>TipoMeta</formula1>
    </dataValidation>
    <dataValidation type="list" allowBlank="1" showInputMessage="1" showErrorMessage="1" sqref="B15:B1048576" xr:uid="{00000000-0002-0000-0000-00001E000000}">
      <formula1>Procesos</formula1>
    </dataValidation>
  </dataValidations>
  <pageMargins left="7.874015748031496E-2" right="7.874015748031496E-2" top="0.74803149606299213" bottom="0.74803149606299213" header="0.31496062992125984" footer="0.31496062992125984"/>
  <pageSetup scale="12" orientation="landscape" horizontalDpi="4294967295" verticalDpi="4294967295" r:id="rId1"/>
  <drawing r:id="rId2"/>
  <extLst>
    <ext xmlns:x14="http://schemas.microsoft.com/office/spreadsheetml/2009/9/main" uri="{CCE6A557-97BC-4b89-ADB6-D9C93CAAB3DF}">
      <x14:dataValidations xmlns:xm="http://schemas.microsoft.com/office/excel/2006/main" xWindow="604" yWindow="314" count="3">
        <x14:dataValidation type="list" allowBlank="1" showInputMessage="1" showErrorMessage="1" xr:uid="{00000000-0002-0000-0000-000029000000}">
          <x14:formula1>
            <xm:f>'Listas desplegables'!$B$2:$B$13</xm:f>
          </x14:formula1>
          <xm:sqref>G7:G8</xm:sqref>
        </x14:dataValidation>
        <x14:dataValidation type="list" allowBlank="1" showInputMessage="1" showErrorMessage="1" xr:uid="{65144602-4A6E-46C3-B3ED-6430F253BFD4}">
          <x14:formula1>
            <xm:f>'C:\Users\David Moncayo\Downloads\[20220214_indicador_smt_ene_2022.xlsx]Listas desplegables'!#REF!</xm:f>
          </x14:formula1>
          <xm:sqref>P13</xm:sqref>
        </x14:dataValidation>
        <x14:dataValidation type="list" allowBlank="1" showInputMessage="1" showErrorMessage="1" xr:uid="{BC4121D8-3C6A-498C-8405-53BDAD02AB30}">
          <x14:formula1>
            <xm:f>'C:\Users\David Moncayo\Downloads\[20220405_indicadores_7741_ene_mar_2022.xlsx]Listas desplegables'!#REF!</xm:f>
          </x14:formula1>
          <xm:sqref>B14 J14 P14 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14E3B-313A-4AA9-B2A3-72EA2CCAA7E5}">
  <dimension ref="B1:E30"/>
  <sheetViews>
    <sheetView workbookViewId="0">
      <selection activeCell="M9" sqref="M9"/>
    </sheetView>
  </sheetViews>
  <sheetFormatPr baseColWidth="10" defaultRowHeight="15" x14ac:dyDescent="0.25"/>
  <cols>
    <col min="1" max="1" width="1.42578125" customWidth="1"/>
    <col min="4" max="4" width="13.140625" bestFit="1" customWidth="1"/>
    <col min="5" max="5" width="13.7109375" bestFit="1" customWidth="1"/>
  </cols>
  <sheetData>
    <row r="1" spans="2:5" ht="7.5" customHeight="1" x14ac:dyDescent="0.25"/>
    <row r="2" spans="2:5" x14ac:dyDescent="0.25">
      <c r="B2" s="57" t="s">
        <v>1</v>
      </c>
      <c r="C2" s="57" t="s">
        <v>133</v>
      </c>
      <c r="D2" s="57" t="str">
        <f>'INDICADORES GESTION'!$E$13</f>
        <v>SMT-001</v>
      </c>
      <c r="E2" s="59" t="s">
        <v>134</v>
      </c>
    </row>
    <row r="3" spans="2:5" x14ac:dyDescent="0.25">
      <c r="B3" s="58">
        <f>'INDICADORES GESTION'!$CI$13</f>
        <v>0.9</v>
      </c>
      <c r="C3" s="58">
        <f>'INDICADORES GESTION'!$W$13</f>
        <v>0.97777777777777775</v>
      </c>
      <c r="D3" s="57" t="s">
        <v>23</v>
      </c>
      <c r="E3" s="60">
        <f>+C3/$B$3</f>
        <v>1.0864197530864197</v>
      </c>
    </row>
    <row r="4" spans="2:5" x14ac:dyDescent="0.25">
      <c r="B4" s="58"/>
      <c r="C4" s="58">
        <f>'INDICADORES GESTION'!$AB$13</f>
        <v>0.93333333333333324</v>
      </c>
      <c r="D4" s="57" t="s">
        <v>24</v>
      </c>
      <c r="E4" s="60">
        <f t="shared" ref="E4:E14" si="0">+C4/$B$3</f>
        <v>1.037037037037037</v>
      </c>
    </row>
    <row r="5" spans="2:5" x14ac:dyDescent="0.25">
      <c r="B5" s="58"/>
      <c r="C5" s="58">
        <f>'INDICADORES GESTION'!$AG$13</f>
        <v>0.96666666666666667</v>
      </c>
      <c r="D5" s="57" t="s">
        <v>25</v>
      </c>
      <c r="E5" s="60">
        <f t="shared" si="0"/>
        <v>1.074074074074074</v>
      </c>
    </row>
    <row r="6" spans="2:5" x14ac:dyDescent="0.25">
      <c r="B6" s="58"/>
      <c r="C6" s="58">
        <f>'INDICADORES GESTION'!$AL$13</f>
        <v>0</v>
      </c>
      <c r="D6" s="57" t="s">
        <v>26</v>
      </c>
      <c r="E6" s="60">
        <f t="shared" si="0"/>
        <v>0</v>
      </c>
    </row>
    <row r="7" spans="2:5" x14ac:dyDescent="0.25">
      <c r="B7" s="58"/>
      <c r="C7" s="58">
        <f>'INDICADORES GESTION'!$AQ$13</f>
        <v>0</v>
      </c>
      <c r="D7" s="57" t="s">
        <v>27</v>
      </c>
      <c r="E7" s="60">
        <f t="shared" si="0"/>
        <v>0</v>
      </c>
    </row>
    <row r="8" spans="2:5" x14ac:dyDescent="0.25">
      <c r="C8" s="58">
        <f>'INDICADORES GESTION'!$AV$13</f>
        <v>0</v>
      </c>
      <c r="D8" s="57" t="s">
        <v>28</v>
      </c>
      <c r="E8" s="60">
        <f t="shared" si="0"/>
        <v>0</v>
      </c>
    </row>
    <row r="9" spans="2:5" x14ac:dyDescent="0.25">
      <c r="C9" s="58">
        <f>'INDICADORES GESTION'!$BA$13</f>
        <v>0</v>
      </c>
      <c r="D9" s="57" t="s">
        <v>29</v>
      </c>
      <c r="E9" s="60">
        <f t="shared" si="0"/>
        <v>0</v>
      </c>
    </row>
    <row r="10" spans="2:5" x14ac:dyDescent="0.25">
      <c r="C10" s="58">
        <f>'INDICADORES GESTION'!$BF$13</f>
        <v>0</v>
      </c>
      <c r="D10" s="57" t="s">
        <v>12</v>
      </c>
      <c r="E10" s="60">
        <f t="shared" si="0"/>
        <v>0</v>
      </c>
    </row>
    <row r="11" spans="2:5" x14ac:dyDescent="0.25">
      <c r="C11" s="58">
        <f>'INDICADORES GESTION'!$BK$13</f>
        <v>0</v>
      </c>
      <c r="D11" s="57" t="s">
        <v>30</v>
      </c>
      <c r="E11" s="60">
        <f t="shared" si="0"/>
        <v>0</v>
      </c>
    </row>
    <row r="12" spans="2:5" x14ac:dyDescent="0.25">
      <c r="C12" s="58">
        <f>'INDICADORES GESTION'!$BP$13</f>
        <v>0</v>
      </c>
      <c r="D12" s="57" t="s">
        <v>31</v>
      </c>
      <c r="E12" s="60">
        <f t="shared" si="0"/>
        <v>0</v>
      </c>
    </row>
    <row r="13" spans="2:5" x14ac:dyDescent="0.25">
      <c r="C13" s="58">
        <f>'INDICADORES GESTION'!$BU$13</f>
        <v>0</v>
      </c>
      <c r="D13" s="57" t="s">
        <v>32</v>
      </c>
      <c r="E13" s="60">
        <f t="shared" si="0"/>
        <v>0</v>
      </c>
    </row>
    <row r="14" spans="2:5" x14ac:dyDescent="0.25">
      <c r="C14" s="58">
        <f>'INDICADORES GESTION'!$BZ$13</f>
        <v>0</v>
      </c>
      <c r="D14" s="57" t="s">
        <v>14</v>
      </c>
      <c r="E14" s="60">
        <f t="shared" si="0"/>
        <v>0</v>
      </c>
    </row>
    <row r="15" spans="2:5" x14ac:dyDescent="0.25">
      <c r="D15" s="57" t="s">
        <v>135</v>
      </c>
      <c r="E15" s="60">
        <f>'INDICADORES GESTION'!$CJ$13</f>
        <v>0.96666666666666667</v>
      </c>
    </row>
    <row r="17" spans="2:5" x14ac:dyDescent="0.25">
      <c r="B17" s="57" t="s">
        <v>1</v>
      </c>
      <c r="C17" s="57" t="s">
        <v>133</v>
      </c>
      <c r="D17" s="57" t="str">
        <f>'INDICADORES GESTION'!$E$14</f>
        <v>SMT-7741-002</v>
      </c>
      <c r="E17" s="59" t="s">
        <v>134</v>
      </c>
    </row>
    <row r="18" spans="2:5" x14ac:dyDescent="0.25">
      <c r="B18" s="58">
        <f>'INDICADORES GESTION'!$CI$14</f>
        <v>0.95</v>
      </c>
      <c r="C18" s="58">
        <f>'INDICADORES GESTION'!$W$14</f>
        <v>0.97894736842105268</v>
      </c>
      <c r="D18" s="57" t="s">
        <v>23</v>
      </c>
      <c r="E18" s="60">
        <f>+C18/$B$18</f>
        <v>1.030470914127424</v>
      </c>
    </row>
    <row r="19" spans="2:5" x14ac:dyDescent="0.25">
      <c r="B19" s="58"/>
      <c r="C19" s="58">
        <f>'INDICADORES GESTION'!$AB$14</f>
        <v>0.97894736842105268</v>
      </c>
      <c r="D19" s="57" t="s">
        <v>24</v>
      </c>
      <c r="E19" s="60">
        <f t="shared" ref="E19:E29" si="1">+C19/$B$18</f>
        <v>1.030470914127424</v>
      </c>
    </row>
    <row r="20" spans="2:5" x14ac:dyDescent="0.25">
      <c r="B20" s="58"/>
      <c r="C20" s="58">
        <f>'INDICADORES GESTION'!$AG$14</f>
        <v>0.97894736842105268</v>
      </c>
      <c r="D20" s="57" t="s">
        <v>25</v>
      </c>
      <c r="E20" s="60">
        <f t="shared" si="1"/>
        <v>1.030470914127424</v>
      </c>
    </row>
    <row r="21" spans="2:5" x14ac:dyDescent="0.25">
      <c r="B21" s="58"/>
      <c r="C21" s="58">
        <f>'INDICADORES GESTION'!$AL$14</f>
        <v>0</v>
      </c>
      <c r="D21" s="57" t="s">
        <v>26</v>
      </c>
      <c r="E21" s="60">
        <f t="shared" si="1"/>
        <v>0</v>
      </c>
    </row>
    <row r="22" spans="2:5" x14ac:dyDescent="0.25">
      <c r="B22" s="58"/>
      <c r="C22" s="58">
        <f>'INDICADORES GESTION'!$AQ$14</f>
        <v>0</v>
      </c>
      <c r="D22" s="57" t="s">
        <v>27</v>
      </c>
      <c r="E22" s="60">
        <f t="shared" si="1"/>
        <v>0</v>
      </c>
    </row>
    <row r="23" spans="2:5" x14ac:dyDescent="0.25">
      <c r="C23" s="58">
        <f>'INDICADORES GESTION'!$AV$14</f>
        <v>0</v>
      </c>
      <c r="D23" s="57" t="s">
        <v>28</v>
      </c>
      <c r="E23" s="60">
        <f t="shared" si="1"/>
        <v>0</v>
      </c>
    </row>
    <row r="24" spans="2:5" x14ac:dyDescent="0.25">
      <c r="C24" s="58">
        <f>'INDICADORES GESTION'!$BA$14</f>
        <v>0</v>
      </c>
      <c r="D24" s="57" t="s">
        <v>29</v>
      </c>
      <c r="E24" s="60">
        <f t="shared" si="1"/>
        <v>0</v>
      </c>
    </row>
    <row r="25" spans="2:5" x14ac:dyDescent="0.25">
      <c r="C25" s="58">
        <f>'INDICADORES GESTION'!$BF$14</f>
        <v>0</v>
      </c>
      <c r="D25" s="57" t="s">
        <v>12</v>
      </c>
      <c r="E25" s="60">
        <f t="shared" si="1"/>
        <v>0</v>
      </c>
    </row>
    <row r="26" spans="2:5" x14ac:dyDescent="0.25">
      <c r="C26" s="58">
        <f>'INDICADORES GESTION'!$BK$14</f>
        <v>0</v>
      </c>
      <c r="D26" s="57" t="s">
        <v>30</v>
      </c>
      <c r="E26" s="60">
        <f t="shared" si="1"/>
        <v>0</v>
      </c>
    </row>
    <row r="27" spans="2:5" x14ac:dyDescent="0.25">
      <c r="C27" s="58">
        <f>'INDICADORES GESTION'!$BP$14</f>
        <v>0</v>
      </c>
      <c r="D27" s="57" t="s">
        <v>31</v>
      </c>
      <c r="E27" s="60">
        <f t="shared" si="1"/>
        <v>0</v>
      </c>
    </row>
    <row r="28" spans="2:5" x14ac:dyDescent="0.25">
      <c r="C28" s="58">
        <f>'INDICADORES GESTION'!$BU$14</f>
        <v>0</v>
      </c>
      <c r="D28" s="57" t="s">
        <v>32</v>
      </c>
      <c r="E28" s="60">
        <f t="shared" si="1"/>
        <v>0</v>
      </c>
    </row>
    <row r="29" spans="2:5" x14ac:dyDescent="0.25">
      <c r="C29" s="58">
        <f>'INDICADORES GESTION'!$BZ$14</f>
        <v>0</v>
      </c>
      <c r="D29" s="57" t="s">
        <v>14</v>
      </c>
      <c r="E29" s="60">
        <f t="shared" si="1"/>
        <v>0</v>
      </c>
    </row>
    <row r="30" spans="2:5" x14ac:dyDescent="0.25">
      <c r="D30" s="57" t="s">
        <v>135</v>
      </c>
      <c r="E30" s="60">
        <f>'INDICADORES GESTION'!$CJ$14</f>
        <v>0.97894736842105268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zoomScale="80" zoomScaleNormal="80" workbookViewId="0">
      <selection activeCell="E3" sqref="E3"/>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66</v>
      </c>
      <c r="B1" s="19" t="s">
        <v>67</v>
      </c>
      <c r="C1" s="17" t="s">
        <v>68</v>
      </c>
      <c r="D1" s="20" t="s">
        <v>69</v>
      </c>
      <c r="E1" s="17" t="s">
        <v>70</v>
      </c>
      <c r="F1" s="20" t="s">
        <v>41</v>
      </c>
      <c r="G1" s="18" t="s">
        <v>47</v>
      </c>
      <c r="H1" s="20" t="s">
        <v>71</v>
      </c>
    </row>
    <row r="2" spans="1:8" s="13" customFormat="1" ht="85.5" x14ac:dyDescent="0.25">
      <c r="A2" s="12" t="s">
        <v>23</v>
      </c>
      <c r="B2" s="12">
        <v>2019</v>
      </c>
      <c r="C2" s="13" t="s">
        <v>72</v>
      </c>
      <c r="D2" s="21" t="s">
        <v>73</v>
      </c>
      <c r="E2" s="21" t="s">
        <v>74</v>
      </c>
      <c r="F2" s="13" t="s">
        <v>75</v>
      </c>
      <c r="G2" s="21" t="s">
        <v>76</v>
      </c>
      <c r="H2" s="21" t="s">
        <v>77</v>
      </c>
    </row>
    <row r="3" spans="1:8" s="13" customFormat="1" ht="62.25" customHeight="1" x14ac:dyDescent="0.25">
      <c r="A3" s="12" t="s">
        <v>24</v>
      </c>
      <c r="B3" s="12">
        <v>2020</v>
      </c>
      <c r="C3" s="13" t="s">
        <v>78</v>
      </c>
      <c r="D3" s="21" t="s">
        <v>79</v>
      </c>
      <c r="E3" s="21" t="s">
        <v>80</v>
      </c>
      <c r="F3" s="13" t="s">
        <v>63</v>
      </c>
      <c r="G3" s="13" t="s">
        <v>81</v>
      </c>
      <c r="H3" s="21" t="s">
        <v>82</v>
      </c>
    </row>
    <row r="4" spans="1:8" s="13" customFormat="1" ht="51" customHeight="1" x14ac:dyDescent="0.25">
      <c r="A4" s="12" t="s">
        <v>25</v>
      </c>
      <c r="B4" s="12">
        <v>2021</v>
      </c>
      <c r="C4" s="13" t="s">
        <v>83</v>
      </c>
      <c r="D4" s="21" t="s">
        <v>84</v>
      </c>
      <c r="E4" s="21" t="s">
        <v>85</v>
      </c>
      <c r="F4" s="13" t="s">
        <v>86</v>
      </c>
      <c r="G4" s="21" t="s">
        <v>65</v>
      </c>
      <c r="H4" s="21" t="s">
        <v>87</v>
      </c>
    </row>
    <row r="5" spans="1:8" s="13" customFormat="1" ht="73.5" customHeight="1" x14ac:dyDescent="0.25">
      <c r="A5" s="12" t="s">
        <v>26</v>
      </c>
      <c r="B5" s="12">
        <v>2022</v>
      </c>
      <c r="C5" s="33" t="s">
        <v>88</v>
      </c>
      <c r="D5" s="21" t="s">
        <v>89</v>
      </c>
      <c r="E5" s="21" t="s">
        <v>90</v>
      </c>
      <c r="G5" s="21" t="s">
        <v>91</v>
      </c>
      <c r="H5" s="21"/>
    </row>
    <row r="6" spans="1:8" s="13" customFormat="1" ht="57" x14ac:dyDescent="0.25">
      <c r="A6" s="12" t="s">
        <v>27</v>
      </c>
      <c r="B6" s="12">
        <v>2023</v>
      </c>
      <c r="C6" s="33" t="s">
        <v>92</v>
      </c>
      <c r="D6" s="21" t="s">
        <v>93</v>
      </c>
      <c r="E6" s="21" t="s">
        <v>94</v>
      </c>
      <c r="G6" s="21" t="s">
        <v>95</v>
      </c>
      <c r="H6" s="14"/>
    </row>
    <row r="7" spans="1:8" s="13" customFormat="1" ht="57" x14ac:dyDescent="0.25">
      <c r="A7" s="12" t="s">
        <v>28</v>
      </c>
      <c r="B7" s="12">
        <v>2024</v>
      </c>
      <c r="C7" s="33" t="s">
        <v>96</v>
      </c>
      <c r="D7" s="21" t="s">
        <v>97</v>
      </c>
      <c r="E7" s="21" t="s">
        <v>62</v>
      </c>
      <c r="G7" s="14"/>
    </row>
    <row r="8" spans="1:8" s="13" customFormat="1" ht="28.5" x14ac:dyDescent="0.25">
      <c r="A8" s="12" t="s">
        <v>29</v>
      </c>
      <c r="B8" s="12">
        <v>2025</v>
      </c>
      <c r="C8" s="33" t="s">
        <v>98</v>
      </c>
      <c r="D8" s="21" t="s">
        <v>99</v>
      </c>
      <c r="G8" s="14"/>
    </row>
    <row r="9" spans="1:8" s="13" customFormat="1" ht="28.5" x14ac:dyDescent="0.25">
      <c r="A9" s="12" t="s">
        <v>12</v>
      </c>
      <c r="B9" s="12">
        <v>2026</v>
      </c>
      <c r="C9" s="33" t="s">
        <v>100</v>
      </c>
      <c r="D9" s="21" t="s">
        <v>101</v>
      </c>
      <c r="G9" s="14"/>
    </row>
    <row r="10" spans="1:8" s="13" customFormat="1" ht="15" x14ac:dyDescent="0.25">
      <c r="A10" s="12" t="s">
        <v>30</v>
      </c>
      <c r="B10" s="12">
        <v>2027</v>
      </c>
      <c r="C10" s="33" t="s">
        <v>102</v>
      </c>
      <c r="D10" s="21" t="s">
        <v>103</v>
      </c>
      <c r="G10" s="14"/>
    </row>
    <row r="11" spans="1:8" s="13" customFormat="1" ht="28.5" x14ac:dyDescent="0.25">
      <c r="A11" s="12" t="s">
        <v>31</v>
      </c>
      <c r="B11" s="12">
        <v>2028</v>
      </c>
      <c r="C11" s="33" t="s">
        <v>104</v>
      </c>
      <c r="D11" s="21" t="s">
        <v>105</v>
      </c>
    </row>
    <row r="12" spans="1:8" s="13" customFormat="1" ht="28.5" x14ac:dyDescent="0.25">
      <c r="A12" s="12" t="s">
        <v>32</v>
      </c>
      <c r="B12" s="12">
        <v>2029</v>
      </c>
      <c r="C12" s="33" t="s">
        <v>106</v>
      </c>
      <c r="D12" s="21" t="s">
        <v>107</v>
      </c>
    </row>
    <row r="13" spans="1:8" s="13" customFormat="1" ht="42.75" x14ac:dyDescent="0.25">
      <c r="A13" s="12" t="s">
        <v>14</v>
      </c>
      <c r="B13" s="12">
        <v>2030</v>
      </c>
      <c r="C13" s="13" t="s">
        <v>108</v>
      </c>
      <c r="D13" s="21" t="s">
        <v>109</v>
      </c>
      <c r="E13" s="21"/>
    </row>
    <row r="14" spans="1:8" s="13" customFormat="1" ht="28.5" x14ac:dyDescent="0.25">
      <c r="A14" s="12"/>
      <c r="B14" s="12">
        <v>2031</v>
      </c>
      <c r="C14" s="13" t="s">
        <v>110</v>
      </c>
      <c r="D14" s="21" t="s">
        <v>111</v>
      </c>
    </row>
    <row r="15" spans="1:8" s="13" customFormat="1" x14ac:dyDescent="0.25">
      <c r="A15" s="12"/>
      <c r="B15" s="12">
        <v>2032</v>
      </c>
      <c r="C15" s="13" t="s">
        <v>112</v>
      </c>
      <c r="D15" s="21" t="s">
        <v>113</v>
      </c>
    </row>
    <row r="16" spans="1:8" s="13" customFormat="1" ht="42.75" x14ac:dyDescent="0.25">
      <c r="A16" s="12"/>
      <c r="B16" s="12">
        <v>2033</v>
      </c>
      <c r="C16" s="13" t="s">
        <v>114</v>
      </c>
      <c r="D16" s="21" t="s">
        <v>115</v>
      </c>
    </row>
    <row r="17" spans="1:4" s="13" customFormat="1" ht="28.5" x14ac:dyDescent="0.25">
      <c r="A17" s="12"/>
      <c r="B17" s="12">
        <v>2034</v>
      </c>
      <c r="C17" s="13" t="s">
        <v>116</v>
      </c>
      <c r="D17" s="21" t="s">
        <v>117</v>
      </c>
    </row>
    <row r="18" spans="1:4" s="13" customFormat="1" ht="28.5" x14ac:dyDescent="0.25">
      <c r="A18" s="12"/>
      <c r="B18" s="12">
        <v>2035</v>
      </c>
      <c r="C18" s="13" t="s">
        <v>118</v>
      </c>
      <c r="D18" s="21" t="s">
        <v>119</v>
      </c>
    </row>
    <row r="19" spans="1:4" s="13" customFormat="1" ht="42.75" x14ac:dyDescent="0.25">
      <c r="A19" s="12"/>
      <c r="C19" s="13" t="s">
        <v>120</v>
      </c>
      <c r="D19" s="21" t="s">
        <v>121</v>
      </c>
    </row>
    <row r="20" spans="1:4" s="13" customFormat="1" ht="18" customHeight="1" x14ac:dyDescent="0.25">
      <c r="C20" s="33" t="s">
        <v>122</v>
      </c>
      <c r="D20" s="13" t="s">
        <v>61</v>
      </c>
    </row>
    <row r="21" spans="1:4" s="13" customFormat="1" ht="18" customHeight="1" x14ac:dyDescent="0.25">
      <c r="C21" s="13" t="s">
        <v>60</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ref="C2:C21">
    <sortCondition ref="C2:C21"/>
  </sortState>
  <pageMargins left="0.7" right="0.7" top="0.75" bottom="0.75" header="0.3" footer="0.3"/>
  <pageSetup orientation="portrait" horizontalDpi="4294967293"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E45575AD94644085A1B5F9F0DFCB8C" ma:contentTypeVersion="26" ma:contentTypeDescription="Crear nuevo documento." ma:contentTypeScope="" ma:versionID="e4960730dbf253aa95e6fa6d06f6ec57">
  <xsd:schema xmlns:xsd="http://www.w3.org/2001/XMLSchema" xmlns:xs="http://www.w3.org/2001/XMLSchema" xmlns:p="http://schemas.microsoft.com/office/2006/metadata/properties" xmlns:ns2="5c9c95be-1f31-46f2-a786-fb332161d145" xmlns:ns3="38ef67d2-6151-4d5a-b01d-9e1fa2428a9e" targetNamespace="http://schemas.microsoft.com/office/2006/metadata/properties" ma:root="true" ma:fieldsID="e6fbf45bffcce2c70e4094a5b423f144" ns2:_="" ns3:_="">
    <xsd:import namespace="5c9c95be-1f31-46f2-a786-fb332161d145"/>
    <xsd:import namespace="38ef67d2-6151-4d5a-b01d-9e1fa2428a9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9c95be-1f31-46f2-a786-fb332161d14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ef67d2-6151-4d5a-b01d-9e1fa2428a9e"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2B748A-9198-47C0-A136-924E48367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9c95be-1f31-46f2-a786-fb332161d145"/>
    <ds:schemaRef ds:uri="38ef67d2-6151-4d5a-b01d-9e1fa2428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8FA0C8-C498-4199-9FAE-8D5CD4AF4FC7}">
  <ds:schemaRefs>
    <ds:schemaRef ds:uri="http://purl.org/dc/dcmitype/"/>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 ds:uri="38ef67d2-6151-4d5a-b01d-9e1fa2428a9e"/>
    <ds:schemaRef ds:uri="5c9c95be-1f31-46f2-a786-fb332161d145"/>
    <ds:schemaRef ds:uri="http://purl.org/dc/terms/"/>
  </ds:schemaRefs>
</ds:datastoreItem>
</file>

<file path=customXml/itemProps3.xml><?xml version="1.0" encoding="utf-8"?>
<ds:datastoreItem xmlns:ds="http://schemas.openxmlformats.org/officeDocument/2006/customXml" ds:itemID="{F69DA550-6693-42B0-8254-49C1A0CBD4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INDICADORES GESTION</vt:lpstr>
      <vt:lpstr>Gráfica</vt:lpstr>
      <vt:lpstr>Listas desplegables</vt:lpstr>
      <vt:lpstr>Años</vt:lpstr>
      <vt:lpstr>Meses</vt:lpstr>
      <vt:lpstr>'Listas desplegables'!Proy_Estrat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Yohn Mauricio Guerrero Hernandez</dc:creator>
  <cp:keywords/>
  <dc:description/>
  <cp:lastModifiedBy>David Moncayo</cp:lastModifiedBy>
  <cp:revision/>
  <cp:lastPrinted>2022-03-18T16:30:01Z</cp:lastPrinted>
  <dcterms:created xsi:type="dcterms:W3CDTF">2018-02-23T18:02:25Z</dcterms:created>
  <dcterms:modified xsi:type="dcterms:W3CDTF">2022-05-06T17:08:06Z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0x01010082E45575AD94644085A1B5F9F0DFCB8C</vt:lpwstr>
  </property>
  <property fmtid="{D5CDD505-2E9C-101B-9397-08002B2CF9AE}" pid="3" name="RevisadoxSGI">
    <vt:bool>false</vt:bool>
  </property>
</Properties>
</file>