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bcubillos\OneDrive\INTEGRACION SOCIAL\RIESGOS\GESTIÓN 2025\GESTIÓN FINANCIERA\PARA PUBLICAR\"/>
    </mc:Choice>
  </mc:AlternateContent>
  <bookViews>
    <workbookView xWindow="0" yWindow="0" windowWidth="28800" windowHeight="11715" tabRatio="766"/>
  </bookViews>
  <sheets>
    <sheet name="1. Mapa y plan de tratamiento" sheetId="5" r:id="rId1"/>
    <sheet name="2. Evaluación de controles" sheetId="10" r:id="rId2"/>
    <sheet name="Anexos" sheetId="7" r:id="rId3"/>
    <sheet name="Criterios" sheetId="9"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'2. Evaluación de controles'!#REF!</definedName>
    <definedName name="_xlnm.Print_Area" localSheetId="0">'1. Mapa y plan de tratamiento'!$A$1:$AW$16</definedName>
    <definedName name="_xlnm.Print_Area" localSheetId="1">'2. Evaluación de controles'!$A$46:$W$85</definedName>
    <definedName name="_xlnm.Print_Area" localSheetId="2">Anexos!$A$1:$G$45</definedName>
    <definedName name="_xlnm.Print_Titles" localSheetId="1">'2. Evaluación de controles'!$2:$5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4" i="5" l="1"/>
  <c r="AS15" i="5" l="1"/>
  <c r="AR15" i="5"/>
  <c r="AR14" i="5" l="1"/>
  <c r="AM15" i="5" l="1"/>
  <c r="AG15" i="5"/>
  <c r="E14" i="10" l="1"/>
  <c r="I14" i="10"/>
  <c r="K14" i="10"/>
  <c r="I15" i="10"/>
  <c r="K15" i="10"/>
  <c r="I16" i="10"/>
  <c r="K16" i="10"/>
  <c r="I17" i="10"/>
  <c r="K17" i="10"/>
  <c r="I18" i="10"/>
  <c r="K18" i="10"/>
  <c r="I19" i="10"/>
  <c r="K19" i="10"/>
  <c r="E20" i="10"/>
  <c r="I20" i="10"/>
  <c r="K20" i="10"/>
  <c r="I21" i="10"/>
  <c r="K21" i="10"/>
  <c r="I22" i="10"/>
  <c r="K22" i="10"/>
  <c r="I23" i="10"/>
  <c r="K23" i="10"/>
  <c r="I24" i="10"/>
  <c r="K24" i="10"/>
  <c r="I25" i="10"/>
  <c r="K25" i="10"/>
  <c r="E26" i="10"/>
  <c r="I26" i="10"/>
  <c r="K26" i="10"/>
  <c r="I27" i="10"/>
  <c r="K27" i="10"/>
  <c r="I28" i="10"/>
  <c r="Q28" i="10" s="1"/>
  <c r="R28" i="10" s="1"/>
  <c r="K28" i="10"/>
  <c r="I29" i="10"/>
  <c r="K29" i="10"/>
  <c r="I30" i="10"/>
  <c r="K30" i="10"/>
  <c r="I31" i="10"/>
  <c r="K31" i="10"/>
  <c r="E32" i="10"/>
  <c r="I32" i="10"/>
  <c r="K32" i="10"/>
  <c r="I33" i="10"/>
  <c r="K33" i="10"/>
  <c r="I34" i="10"/>
  <c r="K34" i="10"/>
  <c r="I35" i="10"/>
  <c r="K35" i="10"/>
  <c r="I36" i="10"/>
  <c r="K36" i="10"/>
  <c r="I37" i="10"/>
  <c r="K37" i="10"/>
  <c r="E38" i="10"/>
  <c r="I38" i="10"/>
  <c r="K38" i="10"/>
  <c r="I39" i="10"/>
  <c r="K39" i="10"/>
  <c r="I40" i="10"/>
  <c r="K40" i="10"/>
  <c r="I41" i="10"/>
  <c r="K41" i="10"/>
  <c r="I42" i="10"/>
  <c r="K42" i="10"/>
  <c r="I43" i="10"/>
  <c r="K43" i="10"/>
  <c r="E95" i="10"/>
  <c r="I95" i="10"/>
  <c r="K95" i="10"/>
  <c r="I96" i="10"/>
  <c r="K96" i="10"/>
  <c r="I97" i="10"/>
  <c r="K97" i="10"/>
  <c r="I98" i="10"/>
  <c r="K98" i="10"/>
  <c r="I99" i="10"/>
  <c r="K99" i="10"/>
  <c r="I100" i="10"/>
  <c r="K100" i="10"/>
  <c r="E101" i="10"/>
  <c r="I101" i="10"/>
  <c r="K101" i="10"/>
  <c r="I102" i="10"/>
  <c r="K102" i="10"/>
  <c r="I103" i="10"/>
  <c r="K103" i="10"/>
  <c r="I104" i="10"/>
  <c r="K104" i="10"/>
  <c r="I105" i="10"/>
  <c r="K105" i="10"/>
  <c r="I106" i="10"/>
  <c r="K106" i="10"/>
  <c r="E107" i="10"/>
  <c r="I107" i="10"/>
  <c r="K107" i="10"/>
  <c r="I108" i="10"/>
  <c r="K108" i="10"/>
  <c r="I109" i="10"/>
  <c r="K109" i="10"/>
  <c r="I110" i="10"/>
  <c r="K110" i="10"/>
  <c r="I111" i="10"/>
  <c r="K111" i="10"/>
  <c r="I112" i="10"/>
  <c r="K112" i="10"/>
  <c r="E113" i="10"/>
  <c r="I113" i="10"/>
  <c r="Q113" i="10" s="1"/>
  <c r="R113" i="10" s="1"/>
  <c r="R114" i="10" s="1"/>
  <c r="S113" i="10" s="1"/>
  <c r="K113" i="10"/>
  <c r="I114" i="10"/>
  <c r="Q114" i="10" s="1"/>
  <c r="K114" i="10"/>
  <c r="I115" i="10"/>
  <c r="K115" i="10"/>
  <c r="Q115" i="10"/>
  <c r="R115" i="10" s="1"/>
  <c r="R116" i="10" s="1"/>
  <c r="S115" i="10" s="1"/>
  <c r="I116" i="10"/>
  <c r="K116" i="10"/>
  <c r="Q116" i="10"/>
  <c r="I117" i="10"/>
  <c r="K117" i="10"/>
  <c r="Q117" i="10" s="1"/>
  <c r="R117" i="10" s="1"/>
  <c r="I118" i="10"/>
  <c r="Q118" i="10" s="1"/>
  <c r="R118" i="10" s="1"/>
  <c r="S117" i="10" s="1"/>
  <c r="T113" i="10" s="1"/>
  <c r="U113" i="10" s="1"/>
  <c r="K118" i="10"/>
  <c r="E119" i="10"/>
  <c r="I119" i="10"/>
  <c r="K119" i="10"/>
  <c r="I120" i="10"/>
  <c r="K120" i="10"/>
  <c r="I121" i="10"/>
  <c r="K121" i="10"/>
  <c r="I122" i="10"/>
  <c r="K122" i="10"/>
  <c r="I123" i="10"/>
  <c r="K123" i="10"/>
  <c r="I124" i="10"/>
  <c r="K124" i="10"/>
  <c r="Q124" i="10" s="1"/>
  <c r="R124" i="10" s="1"/>
  <c r="S123" i="10" s="1"/>
  <c r="T119" i="10" s="1"/>
  <c r="U119" i="10" s="1"/>
  <c r="Q30" i="10" l="1"/>
  <c r="R30" i="10" s="1"/>
  <c r="Q16" i="10"/>
  <c r="Q38" i="10"/>
  <c r="R38" i="10" s="1"/>
  <c r="R39" i="10" s="1"/>
  <c r="S38" i="10" s="1"/>
  <c r="Q27" i="10"/>
  <c r="R27" i="10" s="1"/>
  <c r="Q37" i="10"/>
  <c r="R37" i="10" s="1"/>
  <c r="S36" i="10" s="1"/>
  <c r="T32" i="10" s="1"/>
  <c r="U32" i="10" s="1"/>
  <c r="Q43" i="10"/>
  <c r="R43" i="10" s="1"/>
  <c r="S42" i="10" s="1"/>
  <c r="T38" i="10" s="1"/>
  <c r="U38" i="10" s="1"/>
  <c r="Q41" i="10"/>
  <c r="Q25" i="10"/>
  <c r="R25" i="10" s="1"/>
  <c r="Q23" i="10"/>
  <c r="Q21" i="10"/>
  <c r="R21" i="10" s="1"/>
  <c r="Q14" i="10"/>
  <c r="R14" i="10" s="1"/>
  <c r="Q31" i="10"/>
  <c r="R31" i="10" s="1"/>
  <c r="Q29" i="10"/>
  <c r="R29" i="10" s="1"/>
  <c r="S28" i="10" s="1"/>
  <c r="Q26" i="10"/>
  <c r="R26" i="10" s="1"/>
  <c r="Q17" i="10"/>
  <c r="Q42" i="10"/>
  <c r="R42" i="10" s="1"/>
  <c r="Q40" i="10"/>
  <c r="R40" i="10" s="1"/>
  <c r="Q24" i="10"/>
  <c r="R24" i="10" s="1"/>
  <c r="Q22" i="10"/>
  <c r="R22" i="10" s="1"/>
  <c r="Q20" i="10"/>
  <c r="Q39" i="10"/>
  <c r="Q18" i="10"/>
  <c r="R18" i="10" s="1"/>
  <c r="Q15" i="10"/>
  <c r="Q123" i="10"/>
  <c r="R123" i="10" s="1"/>
  <c r="Q121" i="10"/>
  <c r="R121" i="10" s="1"/>
  <c r="R122" i="10" s="1"/>
  <c r="S121" i="10" s="1"/>
  <c r="Q119" i="10"/>
  <c r="R119" i="10" s="1"/>
  <c r="R120" i="10" s="1"/>
  <c r="S119" i="10" s="1"/>
  <c r="Q36" i="10"/>
  <c r="R36" i="10" s="1"/>
  <c r="Q34" i="10"/>
  <c r="R34" i="10" s="1"/>
  <c r="Q32" i="10"/>
  <c r="R32" i="10" s="1"/>
  <c r="S30" i="10"/>
  <c r="Q122" i="10"/>
  <c r="Q120" i="10"/>
  <c r="Q35" i="10"/>
  <c r="Q33" i="10"/>
  <c r="R33" i="10" s="1"/>
  <c r="S32" i="10" s="1"/>
  <c r="Q19" i="10"/>
  <c r="R19" i="10" s="1"/>
  <c r="R20" i="10"/>
  <c r="AL15" i="5"/>
  <c r="R41" i="10" l="1"/>
  <c r="S40" i="10" s="1"/>
  <c r="S26" i="10"/>
  <c r="S18" i="10"/>
  <c r="S20" i="10"/>
  <c r="R23" i="10"/>
  <c r="S22" i="10" s="1"/>
  <c r="S24" i="10"/>
  <c r="R35" i="10"/>
  <c r="S34" i="10" s="1"/>
  <c r="R15" i="10"/>
  <c r="T26" i="10"/>
  <c r="U26" i="10" s="1"/>
  <c r="T20" i="10" l="1"/>
  <c r="U20" i="10" s="1"/>
  <c r="R16" i="10"/>
  <c r="R17" i="10" s="1"/>
  <c r="S16" i="10" s="1"/>
  <c r="T14" i="10" s="1"/>
  <c r="U14" i="10" s="1"/>
  <c r="S14" i="10"/>
  <c r="AF15" i="5"/>
  <c r="AA15" i="5" l="1"/>
  <c r="T12" i="5" l="1"/>
  <c r="T13" i="5"/>
  <c r="T14" i="5"/>
  <c r="T11" i="5"/>
  <c r="L11" i="5" l="1"/>
  <c r="R14" i="5"/>
  <c r="R15" i="5"/>
  <c r="R11" i="5"/>
  <c r="L14" i="5"/>
  <c r="L15" i="5"/>
</calcChain>
</file>

<file path=xl/comments1.xml><?xml version="1.0" encoding="utf-8"?>
<comments xmlns="http://schemas.openxmlformats.org/spreadsheetml/2006/main">
  <authors>
    <author>tc={E8BB4794-92F8-45E1-9FFF-6458F12AF03B}</author>
  </authors>
  <commentList>
    <comment ref="C95" authorId="0" shapeId="0">
      <text>
        <r>
          <rPr>
            <sz val="10"/>
            <rFont val="Arial"/>
          </rPr>
          <t>[Comentario encadenado]
Su versión de Excel le permite leer este comentario encadenado; sin embargo, las ediciones que se apliquen se quitarán si el archivo se abre en una versión más reciente de Excel. Más información: https://go.microsoft.com/fwlink/?linkid=870924
Comentario:
    Ajustar de acuerdo con los resultados del 012 y según lo que definan en la primera pestaña del formato.</t>
        </r>
      </text>
    </comment>
  </commentList>
</comments>
</file>

<file path=xl/sharedStrings.xml><?xml version="1.0" encoding="utf-8"?>
<sst xmlns="http://schemas.openxmlformats.org/spreadsheetml/2006/main" count="828" uniqueCount="287">
  <si>
    <t>Moderado</t>
  </si>
  <si>
    <t>Financiero</t>
  </si>
  <si>
    <t>SI</t>
  </si>
  <si>
    <t>NO</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</si>
  <si>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</si>
  <si>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</si>
  <si>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</si>
  <si>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</si>
  <si>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</si>
  <si>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</si>
  <si>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</si>
  <si>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</si>
  <si>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</si>
  <si>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</si>
  <si>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</si>
  <si>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</si>
  <si>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</si>
  <si>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</si>
  <si>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</si>
  <si>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</si>
  <si>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</si>
  <si>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</si>
  <si>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</si>
  <si>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</si>
  <si>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</si>
  <si>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</si>
  <si>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</si>
  <si>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</si>
  <si>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</si>
  <si>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</si>
  <si>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</si>
  <si>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</si>
  <si>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</si>
  <si>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</si>
  <si>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</si>
  <si>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</si>
  <si>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</si>
  <si>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</si>
  <si>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</si>
  <si>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</si>
  <si>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</si>
  <si>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</si>
  <si>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</si>
  <si>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</si>
  <si>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</si>
  <si>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</si>
  <si>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</si>
  <si>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</si>
  <si>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</si>
  <si>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</si>
  <si>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</si>
  <si>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</si>
  <si>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</si>
  <si>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</si>
  <si>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</si>
  <si>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</si>
  <si>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</si>
  <si>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</si>
  <si>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</si>
  <si>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</si>
  <si>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</si>
  <si>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</si>
  <si>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</si>
  <si>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</si>
  <si>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</si>
  <si>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</si>
  <si>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</si>
  <si>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</si>
  <si>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</si>
  <si>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</si>
  <si>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</si>
  <si>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</si>
  <si>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</si>
  <si>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</si>
  <si>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</si>
  <si>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</si>
  <si>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</si>
  <si>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</si>
  <si>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</si>
  <si>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</si>
  <si>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</si>
  <si>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</si>
  <si>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</si>
  <si>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</si>
  <si>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</si>
  <si>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</si>
  <si>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</si>
  <si>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</si>
  <si>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</si>
  <si>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</si>
  <si>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</si>
  <si>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</si>
  <si>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</si>
  <si>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</si>
  <si>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</si>
  <si>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Leve</t>
  </si>
  <si>
    <t>AFECTACIÓN ECONÓMICA</t>
  </si>
  <si>
    <t>AFECTACIÓN REPUTACIONAL</t>
  </si>
  <si>
    <t>Nivel de avance del periodo</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</si>
  <si>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</si>
  <si>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</si>
  <si>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</si>
  <si>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</si>
  <si>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</si>
  <si>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</si>
  <si>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</si>
  <si>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</si>
  <si>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</si>
  <si>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</si>
  <si>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</si>
  <si>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</si>
  <si>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</si>
  <si>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</si>
  <si>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</si>
  <si>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</si>
  <si>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</si>
  <si>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</si>
  <si>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</si>
  <si>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</si>
  <si>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</si>
  <si>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</si>
  <si>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</si>
  <si>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</si>
  <si>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</si>
  <si>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</si>
  <si>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</si>
  <si>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</si>
  <si>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</si>
  <si>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</si>
  <si>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</si>
  <si>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</si>
  <si>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</si>
  <si>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</si>
  <si>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</si>
  <si>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Fiscal</t>
  </si>
  <si>
    <t>Posibilidad de pérdida o daño económico o reputacional que puede sufrir una persona natural o jurídica, al ser utilizada para el lavado de activos, financiación del terrorismo o de la proliferación de armas de destrucción masiva.</t>
  </si>
  <si>
    <t>LA/FT- FPADM</t>
  </si>
  <si>
    <t>Es el efecto dañoso sobre los recursos públicos y/o los bienes y/o intereses patrimoniales de naturaleza pública, a causa de un evento potencial.</t>
  </si>
  <si>
    <t>Interrupción / Eventos externos / Daños a activos fijos.</t>
  </si>
  <si>
    <t>PROCESO SISTEMA DE GESTIÓN
FORMATO MAPA DE RIESGOS</t>
  </si>
  <si>
    <t xml:space="preserve">2. </t>
  </si>
  <si>
    <t xml:space="preserve">1. </t>
  </si>
  <si>
    <t>3.</t>
  </si>
  <si>
    <t>2.</t>
  </si>
  <si>
    <t>1.</t>
  </si>
  <si>
    <t>Evidencia</t>
  </si>
  <si>
    <t>Frecuencia</t>
  </si>
  <si>
    <t>¿Se identifica claramente el propósito de la actividad de control?</t>
  </si>
  <si>
    <t>Documentación</t>
  </si>
  <si>
    <t>Peso</t>
  </si>
  <si>
    <t>Implementación del control</t>
  </si>
  <si>
    <t>Tipo de control</t>
  </si>
  <si>
    <t>Descriptor</t>
  </si>
  <si>
    <t>Rango de califiación de la ejecución</t>
  </si>
  <si>
    <t>Nivel de probabilidad residual</t>
  </si>
  <si>
    <t>Efectividad del conjunto de controles</t>
  </si>
  <si>
    <t>Efectividad del control</t>
  </si>
  <si>
    <t>Total valoración del control</t>
  </si>
  <si>
    <t>2. Atributos informativos</t>
  </si>
  <si>
    <t>1. Atributos de eficiencia</t>
  </si>
  <si>
    <t>OBSERVACIONES A LA EJECUCIÓN DEL CONTROL</t>
  </si>
  <si>
    <t>OBSERVACIONES AL DISEÑO DEL CONTROL</t>
  </si>
  <si>
    <t>PROBABILIDAD RESIDUAL</t>
  </si>
  <si>
    <t>APLICACIÓN DE CONTROLES PARA ESTABLECER RIESGO RESIDUAL</t>
  </si>
  <si>
    <t>CRITERIOS DE EVALUACIÓN DEL DISEÑO DEL CONTROL</t>
  </si>
  <si>
    <t>CONTROL</t>
  </si>
  <si>
    <t>CAUSA</t>
  </si>
  <si>
    <t>PROBABILIDAD INHERENTE</t>
  </si>
  <si>
    <t>RIESGO</t>
  </si>
  <si>
    <t>CÓDIGO</t>
  </si>
  <si>
    <t>Nombres y apellidos responsable de la evaluación:</t>
  </si>
  <si>
    <t>Proceso:</t>
  </si>
  <si>
    <t>Fecha de elaboración:</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</si>
  <si>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</si>
  <si>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del responsable de la revisión:</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</si>
  <si>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</si>
  <si>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gestor de proceso:</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</si>
  <si>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</si>
  <si>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Probabilidad Inherente</t>
  </si>
  <si>
    <t>Sin registro</t>
  </si>
  <si>
    <t>Con registro</t>
  </si>
  <si>
    <t>No</t>
  </si>
  <si>
    <t>Aleatoria</t>
  </si>
  <si>
    <t>Si</t>
  </si>
  <si>
    <t>Propósito</t>
  </si>
  <si>
    <t>Continua</t>
  </si>
  <si>
    <t>No identificado</t>
  </si>
  <si>
    <t>Sin documentar</t>
  </si>
  <si>
    <t>Identificado</t>
  </si>
  <si>
    <t>Documentado</t>
  </si>
  <si>
    <t>Atributos informativos</t>
  </si>
  <si>
    <t>No aplica</t>
  </si>
  <si>
    <t>Automático</t>
  </si>
  <si>
    <t>Implementación</t>
  </si>
  <si>
    <t>Correctivo</t>
  </si>
  <si>
    <t>Detectivo</t>
  </si>
  <si>
    <t>Preventivo</t>
  </si>
  <si>
    <t>Tipo</t>
  </si>
  <si>
    <t>Atributos de eficiencia</t>
  </si>
  <si>
    <t>1 de 3</t>
  </si>
  <si>
    <t>2 de 3</t>
  </si>
  <si>
    <t>3 de 3</t>
  </si>
  <si>
    <t>Monitoreo tercer trimestre</t>
  </si>
  <si>
    <t>Monitoreo primer trimestre</t>
  </si>
  <si>
    <t>Monitoreo segundo trimestre</t>
  </si>
  <si>
    <t>Clasificación: Información Pública</t>
  </si>
  <si>
    <t>Causa raíz</t>
  </si>
  <si>
    <t>Memo I2025005913 – 21/02/2025</t>
  </si>
  <si>
    <t>Gestión Financiera</t>
  </si>
  <si>
    <t xml:space="preserve">Gestionar las acciones presupuestales, financieras y contables necesarias para garantizar el suministro de bienes y servicios requeridos para dar cumplimiento al objeto social de la entidad. </t>
  </si>
  <si>
    <t>Realizar los tramites relacionados con los certificados de disponibilidad y registro presupuestal</t>
  </si>
  <si>
    <t>R-GF-003</t>
  </si>
  <si>
    <t>Posibilidad de afectación incorrecta del presupuesto de la SDIS por un mal registro o ausencia de registro de las transacciones presupuestales en los diferentes sistemas de información, generando diferencia en la información presupuestal reportada.</t>
  </si>
  <si>
    <t>Registro incorrecto o ausencia de registro de las transacciones presupuestales en los diferentes sistemas de información.</t>
  </si>
  <si>
    <t>Conciliar saldos de estados financieros con las áreas generadoras de información</t>
  </si>
  <si>
    <t>R-GF-004</t>
  </si>
  <si>
    <t>Reportes de información extemporáneos o inconsistentes por parte de las dependencias generadoras de información contable</t>
  </si>
  <si>
    <t xml:space="preserve">Posibilidad de presentación de Estados Financieros de la entidad no razonables y/o inoportunos debido al registro incorrecto o ausencia de registro de los hechos económicos, transacciones y operaciones en los estados financieros, generando así información errada frente a los hechos reales de la entidad. </t>
  </si>
  <si>
    <t>Profesional del grupo de presupuesto designado por el Subdirector Administrativo y Financiero</t>
  </si>
  <si>
    <t>Profesional del grupo de financiera designado por el Subdirector Administrativo y Financiero</t>
  </si>
  <si>
    <t xml:space="preserve">(# de documentos (CDP´s y CRP´s) revisados en el trimestre / # de documentos (CDP´s y CRP´s) tramitados de forma manual en el trimestre) * 100 </t>
  </si>
  <si>
    <t>(# de conciliaciones elaboradas en el trimestre / # de conciliaciones programadas, en el trimestre) * 100</t>
  </si>
  <si>
    <t>Contador(a) de la SDIS</t>
  </si>
  <si>
    <t>(# de conciliaciones elaboradas en el trimestre / # de conciliaciones programadas para el trimestre) * 100</t>
  </si>
  <si>
    <t xml:space="preserve">2. Registro incorrecto o ausencia de registro de las transacciones presupuestales en los diferentes sistemas de información </t>
  </si>
  <si>
    <t>Florangela Ruiz Urrea</t>
  </si>
  <si>
    <t xml:space="preserve">Posibilidad de presentación de Estados Financieros de la entidad no razonables y/o inoportunos debido al registro incorrecto o ausencia de registro de los hechos económicos, transacciones y operaciones en los estados financieros, generando asi información errada frente a los hechos reales de la entidad. </t>
  </si>
  <si>
    <t>1. Reportes de información extemporáneos o inconsistentes por parte de las dependencias generadoras de información contable</t>
  </si>
  <si>
    <t xml:space="preserve">Validar la legalidad de los soportes de la ejecución de las cajas menores y adelantar el trámite necesario para el reembolso o legalización definitiva de caja menor
</t>
  </si>
  <si>
    <t>Posibilidad que los dineros destinados para el manejo de la caja menor sean retirados y manejados por peronas diferentes al ordenador del gasto o el responsable de la caja menor designado mediante memorando.</t>
  </si>
  <si>
    <t>Profesional del grupo de Contabilidad designado por el Subdirector Administrativo y Financiero</t>
  </si>
  <si>
    <t>1. Debilidad en la actualización oportuna de las firmas autorizadas ante el banco retiro  de los recursos de caja Menor  y que personas diferentes al responsable de caja menor tenga acceso a los recursos asignados para el manejo de la misma</t>
  </si>
  <si>
    <t>Debilidad en la actualización oportuna de las firmas autorizadas ante el banco, retiro de los recursos de caja menor y que personas diferentes al responsable de caja menor tengan acceso a los recursos asignados para el manejo de la misma</t>
  </si>
  <si>
    <t>Mal registro de manera individual o masiva de las transacciones presupuestales en dos sistemas de información (Secretaría Distrital de Integración Social - Secretaría Distrital de Hacienda).</t>
  </si>
  <si>
    <t>Diariamente, el profesional del grupo de financiera designado por el Subdirector Administrativo y Financiero confronta la información cargada en los aplicativos SEVEN y BogDATA con la documentación de CDP´s y CRP´s (solicitudes, CDP´s y CRP´s del sistema BogDATA, documentación contractual) con el propósito de identificar posibles errores.
Como evidencia se cuenta con un archivo en excel (el cual es diligenciado en el drive) donde se registra la trazabilidad de los resultados de las revisiones de cada día.</t>
  </si>
  <si>
    <t>100% de cargues masivos realizados</t>
  </si>
  <si>
    <t>1. Mal registro de manera individual o masiva de las transacciones presupuestales en dos sistemas de información (Secretaría Distrital de Integración Social - Secretaría Distrital de Hacienda).</t>
  </si>
  <si>
    <t>1. Cuando se requiere realizar un cargue masivo de información de CDP´s y CRP´s en el sistema SEVEN debido a la demanda de información a registrar, el profesional del grupo de presupuesto designado por el Subdirector Administrativo y Financiero, descarga reportes de CDP´s y CRP´s del sistema BogDATA y reportes de solicitudes de CDP´s y de CRP´s del sistema SEVEN, además de verificar la información de los documentos (CDP´s: se valida N° radicado, valor, proyecto, concepto de gasto y fuente de financiación y para los CRP´s: valor, concepto de gasto y fuente de financiación) con el propósito de identificar posibles errores.
Como evidencia se cuenta un archivo en excel por cargue con los reportes de BogDATA y SEVEN, el archivo en excel final de cargue masivo en SEVEN, y el archivo en excel (el cual es diligenciado en el drive) con la trazabilidad de las correcciones.</t>
  </si>
  <si>
    <t>1. Diariamente, el profesional del grupo de financiera designado por el Subdirector Administrativo y Financiero confronta la información cargada en los aplicativos SEVEN y BogDATA con la documentación de CDP´s y CRP´s (solicitudes, CDP´s y CRP´s del sistema BogDATA, documentación contractual) con el propósito de identificar posibles errores.
Como evidencia se cuenta con un archivo en excel (el cual es diligenciado en el drive) donde se registra la trazabilidad de los resultados de las revisiones de cada día.</t>
  </si>
  <si>
    <t>2. Mensualmente, el profesional del grupo de Financiera designado por el Subdirector Administrativo y Financiero, realiza conciliación entre los sistemas de información SEVEN y BOGDATA, con el fin de identificar diferencias presupuestales.
Como evidencia se cuenta con un archivo en excel donde se registran las conciliaciones realizadas y los resultados de estas.</t>
  </si>
  <si>
    <t xml:space="preserve">1. El(la) contador(a) de la SDIS mensualmente lidera la realización de las conciliaciones de información reportada por las dependencias de la entidad frente a los registros contables, con el propósito de identificar similitudes, inconsistencias y/o diferencias para unificar la información entre las áreas. En caso de encontrarse diferencias y con base en los soportes se realizan los ajustes en los estados financieros o en los reportes de las áreas generadoras de información contable. 
Como evidencia queda el registro de las conciliaciones suscritas por las partes en un archivo de excel. </t>
  </si>
  <si>
    <t>(# correos de validación remitidos por el área de contabilidad / # total de reembolsos solicitados en la vigencia)*100</t>
  </si>
  <si>
    <t xml:space="preserve">1. Mensualmente el Profesional del grupo de Contabilidad designado por el Subdirector Administrativo y Financiero verifica en los documentos soporte de la legalización de los gastos de caja menor que esten suscritos tanto por el responsable como por el ordenador del gasto de la caja menor que esten designados.
Como evidencia quedan los correos electrónicos emitidos por el área de contabilidad con la validación de los documentos. </t>
  </si>
  <si>
    <t>R-GF-005</t>
  </si>
  <si>
    <t>Circular N° 018 del 31/03/2025</t>
  </si>
  <si>
    <t>Para el 1mer trimestre el área de presupuesto ha realizado 36 cargues de CDPS masivos, los cuales fueron validados en los aplicativos de BogData y Seven, verificando que la información haya quedado incorporada en su totalidad en las herramientas financieras.</t>
  </si>
  <si>
    <t>Para el 1er trimestre el área de contabilidad ha programado la elaboración de 52 conciliaciones de las cuales se lograron efectuar todas quedando en el 100% de las conciliaciones durante el trimestre.</t>
  </si>
  <si>
    <t>Posibilidad que los dineros destinados para el manejo de la caja menor sean retirados y manejados por personas diferentes al ordenador del gasto o el responsable de la caja menor designado mediante memorando, lo cual puede conllevar al mal uso o pérdida de estos recursos en la Entidad.</t>
  </si>
  <si>
    <t>15/04/2025: No se presentan observaciones al reporte y evidencias enviados. 
Link de acceso evaluación de controles:
https://sig.sdis.gov.co/index.php/es/gestion-financiera-riesgos</t>
  </si>
  <si>
    <t>Para el 1er trimestre el área de presupuesto tramitó 8.348 documentos (CDPS y CRPS), que corresponden a enero 2.215, febrero 3.793 y marzo 2.340. discriminados los cuales fueron revisados en su totalidad y cuyos resultados se encuentran en las evidencias adjuntas.</t>
  </si>
  <si>
    <t>15/04/2025: No es posible verificar la cifra reportada, por favor en el reporte informar de donde sale esta cifra y como se identifica en las evidencias enviadas.
15/04/2025: No se presentan observaciones al reporte y evidencias enviados. 
Link de acceso evaluación de controles:
https://sig.sdis.gov.co/index.php/es/gestion-financiera-riesgos</t>
  </si>
  <si>
    <t>Para el 1er trimestre el área de presupuesto ha realizado los cierres mensuales de CRPS y CDPS con 6 conciliaciones, cuyas diferencias han sido conciliadas y ajustadas oportunamente con el área correspondiente.</t>
  </si>
  <si>
    <t>15/04/2025: Se debe entregar cantidad de conciliaciones realizadas, para poder verificar el cumplimiento.
15/04/2025: No se presentan observaciones al reporte y evidencias enviados. 
Link de acceso evaluación de controles:
https://sig.sdis.gov.co/index.php/es/gestion-financiera-riesgos</t>
  </si>
  <si>
    <t>Para el 2do trimestre el área de contabilidad ha programado la elaboración de 55 conciliaciones de las cuales se lograron efectuar todas quedando en el 100% de las conciliaciones durante el trimestre.</t>
  </si>
  <si>
    <t>Para el 2do trimestre el área de presupuesto ha realizado los cierres mensuales de CRPS y CDPS con 6 conciliaciones, cuyas diferencias han sido conciliadas y ajustadas oportunamente con el área correspondiente.</t>
  </si>
  <si>
    <t>Para el 2do trimestre el área de presupuesto tramitó 2.958 documentos (CDPS y CRPS), que corresponden a abril 1.147, mayo 806 y junio 1.005. discriminados los cuales fueron revisados en su totalidad y cuyos resultados se encuentran en las evidencias adjuntas.</t>
  </si>
  <si>
    <t>Bibiana Cubillos Rivera</t>
  </si>
  <si>
    <t>No se generan observaciones frente al diseño del control.</t>
  </si>
  <si>
    <t>Mensualmente el Profesional del grupo de Contabilidad designado por el Subdirector Administrativo y Financiero verifica en los documentos soporte de la legalización de los gastos de caja menor estén suscritos tanto por el responsable como por el ordenador del gasto de la caja menor que estén designados.
Como evidencia quedan los correos electrónicos emitidos por el área de contabilidad con la validación de los documentos.</t>
  </si>
  <si>
    <t>Para el 1er trimestre de 2025, el área de contabilidad verificó la correcta afectación del concepto de gasto frente a los soportes de legalización de las cajas menores entregadas por el ordenador del gasto.
Como evidencia se entregan 70 correos electrónicos emitidos con la validación de las respectivas cajas para la continuación de tramite de los reembolsos y en el  trimestre solicitaron 72 reembolsos, quedando dos pendientes los cuales están realizando los ajustes por parte del responsable de la caja menor.</t>
  </si>
  <si>
    <t>Para el 2do trimestre de 2025, el área de contabilidad verificó la correcta afectación del concepto de gasto frente a los soportes de legalización de las cajas menores entregadas por el ordenador del gasto.
Como evidencia se entregan 81 correos electrónicos emitidos con la validación de las respectivas cajas para la continuación de tramite de los reembolsos y en el  trimestre solicitaron 90 reembolsos, quedando 9 pendientes los cuales están realizando los ajustes por parte del responsable de la caja menor.</t>
  </si>
  <si>
    <t>Para el 2do trimestre el área de presupuesto ha realizado 14 cargues de CDPS masivos, los cuales fueron validados en los aplicativos de BogData y Seven, verificando que la información haya quedado incorporada en su totalidad en las herramientas financieras.</t>
  </si>
  <si>
    <t>15/07/2025: Se valida la información enviada, teniendo en cuenta que la descripción de las actividades realizadas durante el trimestre coinciden con lo planteado en la actividad de control.</t>
  </si>
  <si>
    <t>15/07/2025: dentro de las evidencias se adjuntan los mismos archivos cargados en el primer trimestre.
16/07/2025: Se valida la información enviada, teniendo en cuenta que la descripción de las actividades realizadas durante el trimestre coinciden con lo planteado en la actividad de control.</t>
  </si>
  <si>
    <t>15/07/2025: el archivo cargado en el mes de junio, no tiene las dos conciliaciones del me de junio, revisar.
15/07/2025: Se valida la información enviada, teniendo en cuenta que la descripción de las actividades realizadas durante el trimestre coinciden con lo planteado en la actividad de control.</t>
  </si>
  <si>
    <t>Para el 3cer trimestre el área de presupuesto ha realizado los cierres mensuales de CRPS y CDPS con 6 conciliaciones, cuyas diferencias han sido conciliadas y ajustadas oportunamente con el área correspondiente.</t>
  </si>
  <si>
    <t>Para el 3er trimestre el área de presupuesto ha realizado 10 cargues de CDPS masivos, los cuales fueron validados en los aplicativos de BogData y Seven, verificando que la información haya quedado incorporada en su totalidad en las herramientas financieras.</t>
  </si>
  <si>
    <t>Para el 3er trimestre el área de presupuesto tramitó 2.388 documentos (CDPS y CRPS), que corresponden a julio 635, agosto 747 y septiembre 1.006. discriminados los cuales fueron revisados en su totalidad y cuyos resultados se encuentran en las evidencias adjuntas.</t>
  </si>
  <si>
    <t>07/10/2025: Se valida la información enviada, teniendo en cuenta que la descripción de las actividades realizadas durante el trimestre coinciden con lo planteado en la actividad de control.</t>
  </si>
  <si>
    <t>Para el 3er trimestre de 2025, el área de contabilidad verificó la correcta afectación del concepto de gasto frente a los soportes de legalización de las cajas menores entregadas por el ordenador del gasto.
Como evidencia se entregan 90 correos electrónicos emitidos con la validación de las respectivas cajas para la continuación de tramite de los reembolsos y en el  trimestre solicitaron 90 reembolsos.</t>
  </si>
  <si>
    <t>Para el 3er trimestre el área de contabilidad ha programado la elaboración de 53 conciliaciones de las cuales se lograron efectuar todas quedando en el 100% de las conciliaciones durante el trimestre.</t>
  </si>
  <si>
    <t>07/10/2025: la suma de las conciliaciones enviadas da 53 no 61, revisar la cidra reportada.
09/10/2025: Se valida la información enviada, teniendo en cuenta que la descripción de las actividades realizadas durante el trimestre coinciden con lo planteado en la actividad de control.</t>
  </si>
  <si>
    <t>07/10/2025: realicé ajustes en la redacción y cifras reportadas, ya que no estaban bien, revisar.
09/10/2025: Se valida la información enviada, teniendo en cuenta que la descripción de las actividades realizadas durante el trimestre coinciden con lo planteado en la actividad de control.</t>
  </si>
  <si>
    <t>Karinfer Yelitza Olivera Donato</t>
  </si>
  <si>
    <t>Atributos de Eficiencia: sin observaciones
Atributos Informativos: sin observaciones.</t>
  </si>
  <si>
    <t>De acuerdo con lo observado en los reportes de monitoreo del (FOR-SG-013) SECCIÓN C. Monitoreo primer trimestre, así, como de las evidencias que respaldan su ejecución, se observó que a la fecha, el control se está ejecutando de acuerdo con lo programado.</t>
  </si>
  <si>
    <t>R-GF-</t>
  </si>
  <si>
    <t>Para el 4to trimestre el área de presupuesto tramitó 8.264 documentos (CDPS y CRPS), que corresponden a octubre 1.758, noviembre 3.383 y diciembre 3.123. discriminados los cuales fueron revisados en su totalidad y cuyos resultados se encuentran en las evidencias adjuntas.</t>
  </si>
  <si>
    <t>Para el 4to trimestre el área de presupuesto ha realizado los cierres mensuales de CRPS y CDPS con 6 conciliaciones, cuyas diferencias han sido conciliadas y ajustadas oportunamente con el área correspondiente.</t>
  </si>
  <si>
    <t>14/01/2026: Se valida la información enviada, teniendo en cuenta que la descripción de las actividades realizadas durante el trimestre coinciden con lo planteado en la actividad de control.</t>
  </si>
  <si>
    <t>Para el 4to trimestre el área de presupuesto ha realizado 34 cargues de CDPS masivos, los cuales fueron validados en los aplicativos de BogData y Seven, verificando que la información haya quedado incorporada en su totalidad en las herramientas financieras.</t>
  </si>
  <si>
    <t>15/01/2026: Se valida la información enviada, teniendo en cuenta que la descripción de las actividades realizadas durante el trimestre coinciden con lo planteado en la actividad de control.</t>
  </si>
  <si>
    <t>Para el 4to trimestre el área de contabilidad ha programado la elaboración de 52 conciliaciones de las cuales se lograron efectuar 50  quedando 2 conciliaciones pendientes por elaborar toda vez que el área generadora de la información no entregó reporte durante el trimestre.</t>
  </si>
  <si>
    <t>Para el 4to trimestre de 2025, el área de contabilidad verificó la correcta afectación del concepto de gasto frente a los soportes de legalización de las cajas menores entregadas por el ordenador del gasto.
Como evidencia se entregan 86 correos electrónicos emitidos con la validación de las respectivas cajas para la continuación de tramite de los reembolsos y en el  trimestre solicitaron 86 reembolsos.</t>
  </si>
  <si>
    <r>
      <t>Cuando se requiere realizar un cargue masivo de información de CDP´s y CRP´s en el sistema SEVEN debido a la demanda de información a registrar, el profesional del grupo de presupuesto</t>
    </r>
    <r>
      <rPr>
        <sz val="10"/>
        <color theme="4"/>
        <rFont val="Arial"/>
        <family val="2"/>
      </rPr>
      <t xml:space="preserve"> </t>
    </r>
    <r>
      <rPr>
        <sz val="10"/>
        <rFont val="Arial"/>
        <family val="2"/>
      </rPr>
      <t>designado por el Subdirector Administrativo y Financiero, descarga reportes de CDP´s y CRP´s del sistema BogDATA y reportes de solicitudes de CDP´s y de CRP´s del sistema SEVEN, además de verificar la información de los documentos (CDP´s: se valida N° radicado, valor, proyecto, concepto de gasto y fuente de financiación y para los CRP´s: valor, concepto de gasto y fuente de financiación) con el propósito de identificar posibles errores.
Como evidencia se cuenta un archivo en Excel por cargue con los reportes de BogDATA y SEVEN, el archivo en Excel final de cargue masivo en SEVEN, y el archivo en excel (el cual es diligenciado en el drive) con la trazabilidad de las correcciones.</t>
    </r>
  </si>
  <si>
    <t>Mensualmente, el profesional del grupo de Financiera designado por el Subdirector Administrativo y Financiero, realiza conciliación entre los sistemas de información SEVEN y BOGDATA, con el fin de identificar diferencias presupuestales.
Como evidencia se cuenta con un archivo en Excel donde se registran las conciliaciones realizadas y los resultados de estas.</t>
  </si>
  <si>
    <t xml:space="preserve">El(la) contador(a) de la SDIS mensualmente lidera la realización de las conciliaciones de información reportada por las dependencias de la entidad frente a los registros contables, con el propósito de identificar similitudes, inconsistencias y/o diferencias para unificar la información entre las áreas. En caso de encontrarse diferencias y con base en los soportes se realizan los ajustes en los estados financieros o en los reportes de las áreas generadoras de información contable. 
Como evidencia queda el registro de las conciliaciones suscritas por las partes en un archivo de Excel.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</si>
</sst>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z val="10"/>
      <color theme="4"/>
      <name val="Arial"/>
      <family val="2"/>
    </font>
    <font>
      <u/>
      <sz val="10"/>
      <color indexed="12"/>
      <name val="Arial"/>
      <family val="2"/>
    </font>
    <font>
      <sz val="11"/>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s>
  <cellStyleXfs count="24">
    <xf numFmtId="0" fontId="0"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5" fillId="0" borderId="0"/>
    <xf numFmtId="0" fontId="26" fillId="0" borderId="0" applyNumberFormat="0" applyFill="0" applyBorder="0" applyAlignment="0" applyProtection="0">
      <alignment vertical="top"/>
      <protection locked="0"/>
    </xf>
    <xf numFmtId="9" fontId="2" fillId="0" borderId="0" applyFont="0" applyFill="0" applyBorder="0" applyAlignment="0" applyProtection="0"/>
    <xf numFmtId="0" fontId="5" fillId="0" borderId="0"/>
    <xf numFmtId="0" fontId="5"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425">
    <xf numFmtId="0" fontId="0" fillId="0" borderId="0" xfId="0"/>
    <xf numFmtId="0" fontId="6" fillId="2" borderId="2" xfId="0" applyFont="1" applyFill="1" applyBorder="1" applyAlignment="1" applyProtection="1">
      <alignment horizontal="center" vertical="center" wrapText="1"/>
      <protection locked="0"/>
    </xf>
    <xf numFmtId="0" fontId="6" fillId="0" borderId="0" xfId="0" applyFont="1"/>
    <xf numFmtId="0" fontId="8" fillId="0" borderId="0" xfId="0" applyFont="1"/>
    <xf numFmtId="0" fontId="8" fillId="3" borderId="2" xfId="0" applyFont="1" applyFill="1" applyBorder="1" applyAlignment="1">
      <alignment vertical="center"/>
    </xf>
    <xf numFmtId="0" fontId="6" fillId="0" borderId="0" xfId="0" applyFont="1" applyAlignment="1">
      <alignment vertical="center"/>
    </xf>
    <xf numFmtId="0" fontId="8" fillId="2" borderId="1" xfId="0" applyFont="1" applyFill="1" applyBorder="1" applyAlignment="1" applyProtection="1">
      <alignment horizontal="center" vertical="center" wrapText="1"/>
      <protection locked="0"/>
    </xf>
    <xf numFmtId="0" fontId="8" fillId="4" borderId="2" xfId="0" applyFont="1" applyFill="1" applyBorder="1" applyAlignment="1">
      <alignment horizontal="center" vertical="center"/>
    </xf>
    <xf numFmtId="0" fontId="8" fillId="5" borderId="2" xfId="0" applyFont="1" applyFill="1" applyBorder="1" applyAlignment="1">
      <alignment horizontal="center" vertical="center"/>
    </xf>
    <xf numFmtId="0" fontId="8" fillId="6" borderId="2" xfId="0" applyFont="1" applyFill="1" applyBorder="1" applyAlignment="1">
      <alignment horizontal="center" vertical="center"/>
    </xf>
    <xf numFmtId="0" fontId="6" fillId="2" borderId="0" xfId="0" applyFont="1" applyFill="1" applyAlignment="1">
      <alignment vertical="center"/>
    </xf>
    <xf numFmtId="0" fontId="6" fillId="3" borderId="2" xfId="0" applyFont="1" applyFill="1" applyBorder="1" applyAlignment="1">
      <alignment vertical="center" wrapText="1"/>
    </xf>
    <xf numFmtId="0" fontId="8"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6" fillId="8" borderId="2" xfId="0" applyFont="1" applyFill="1" applyBorder="1" applyAlignment="1" applyProtection="1">
      <alignment horizontal="center" vertical="center" wrapText="1"/>
      <protection locked="0"/>
    </xf>
    <xf numFmtId="0" fontId="8" fillId="2" borderId="0" xfId="0" applyFont="1" applyFill="1" applyProtection="1">
      <protection locked="0"/>
    </xf>
    <xf numFmtId="0" fontId="8" fillId="2" borderId="0" xfId="0" applyFont="1" applyFill="1" applyAlignment="1" applyProtection="1">
      <alignment vertical="center"/>
      <protection locked="0"/>
    </xf>
    <xf numFmtId="14" fontId="8" fillId="2" borderId="1" xfId="1" applyNumberFormat="1" applyFont="1" applyFill="1" applyBorder="1" applyAlignment="1" applyProtection="1">
      <alignment vertical="center" wrapText="1"/>
      <protection locked="0"/>
    </xf>
    <xf numFmtId="0" fontId="6" fillId="2" borderId="0" xfId="0" applyFont="1" applyFill="1" applyProtection="1">
      <protection locked="0"/>
    </xf>
    <xf numFmtId="0" fontId="6" fillId="11" borderId="2"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top"/>
      <protection locked="0"/>
    </xf>
    <xf numFmtId="0" fontId="5" fillId="0" borderId="0" xfId="0" applyFont="1"/>
    <xf numFmtId="0" fontId="6" fillId="3" borderId="0" xfId="0" applyFont="1" applyFill="1" applyAlignment="1">
      <alignment horizontal="center" vertical="center" wrapText="1"/>
    </xf>
    <xf numFmtId="0" fontId="0" fillId="8" borderId="0" xfId="0" applyFill="1"/>
    <xf numFmtId="0" fontId="6" fillId="8" borderId="3" xfId="0" applyFont="1" applyFill="1" applyBorder="1"/>
    <xf numFmtId="0" fontId="6" fillId="0" borderId="2" xfId="0" applyFont="1" applyBorder="1" applyAlignment="1" applyProtection="1">
      <alignment horizontal="center" vertical="center" wrapText="1"/>
      <protection locked="0"/>
    </xf>
    <xf numFmtId="9" fontId="8" fillId="3" borderId="2" xfId="0" applyNumberFormat="1" applyFont="1" applyFill="1" applyBorder="1" applyAlignment="1">
      <alignment horizontal="center" vertical="center"/>
    </xf>
    <xf numFmtId="0" fontId="5" fillId="3" borderId="2" xfId="0" applyFont="1" applyFill="1" applyBorder="1" applyAlignment="1">
      <alignment vertical="center" wrapText="1"/>
    </xf>
    <xf numFmtId="0" fontId="5" fillId="2" borderId="1" xfId="0" applyFont="1" applyFill="1" applyBorder="1" applyAlignment="1" applyProtection="1">
      <alignment vertical="center" wrapText="1"/>
      <protection locked="0"/>
    </xf>
    <xf numFmtId="0" fontId="0" fillId="8" borderId="0" xfId="0" applyFill="1" applyProtection="1">
      <protection locked="0"/>
    </xf>
    <xf numFmtId="0" fontId="8" fillId="8" borderId="0" xfId="0" applyFont="1" applyFill="1" applyProtection="1">
      <protection locked="0"/>
    </xf>
    <xf numFmtId="0" fontId="8" fillId="8" borderId="0" xfId="0" applyFont="1" applyFill="1" applyAlignment="1" applyProtection="1">
      <alignment vertical="center"/>
      <protection locked="0"/>
    </xf>
    <xf numFmtId="0" fontId="5" fillId="3" borderId="2" xfId="0" applyFont="1" applyFill="1" applyBorder="1" applyAlignment="1">
      <alignment vertical="center"/>
    </xf>
    <xf numFmtId="9" fontId="0" fillId="3" borderId="2" xfId="0" applyNumberFormat="1" applyFill="1" applyBorder="1" applyAlignment="1">
      <alignment horizontal="center" vertical="center"/>
    </xf>
    <xf numFmtId="0" fontId="5" fillId="0" borderId="2" xfId="0" applyFont="1" applyBorder="1" applyAlignment="1">
      <alignment vertical="center"/>
    </xf>
    <xf numFmtId="0" fontId="5" fillId="7" borderId="2" xfId="0" applyFont="1" applyFill="1" applyBorder="1" applyAlignment="1">
      <alignment horizontal="center" vertical="center"/>
    </xf>
    <xf numFmtId="0" fontId="5" fillId="3" borderId="1" xfId="0" applyFont="1" applyFill="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8" fillId="12" borderId="2" xfId="0" applyFont="1" applyFill="1" applyBorder="1" applyAlignment="1">
      <alignment horizontal="center" vertical="center"/>
    </xf>
    <xf numFmtId="0" fontId="10" fillId="8" borderId="0" xfId="0" applyFont="1" applyFill="1" applyAlignment="1">
      <alignment horizontal="center" vertical="center"/>
    </xf>
    <xf numFmtId="0" fontId="11" fillId="8" borderId="0" xfId="0" applyFont="1" applyFill="1" applyAlignment="1">
      <alignment horizontal="center" vertical="center"/>
    </xf>
    <xf numFmtId="0" fontId="10" fillId="8" borderId="0" xfId="0" applyFont="1" applyFill="1" applyAlignment="1">
      <alignment horizontal="center"/>
    </xf>
    <xf numFmtId="0" fontId="10" fillId="8" borderId="0" xfId="0" applyFont="1" applyFill="1"/>
    <xf numFmtId="0" fontId="6" fillId="8" borderId="0" xfId="0" applyFont="1" applyFill="1"/>
    <xf numFmtId="0" fontId="11" fillId="8" borderId="0" xfId="0" applyFont="1" applyFill="1" applyAlignment="1">
      <alignment vertical="center" wrapText="1"/>
    </xf>
    <xf numFmtId="0" fontId="10" fillId="8" borderId="0" xfId="0" applyFont="1" applyFill="1" applyAlignment="1" applyProtection="1">
      <alignment vertical="center" wrapText="1"/>
      <protection locked="0"/>
    </xf>
    <xf numFmtId="0" fontId="10" fillId="8" borderId="0" xfId="0" applyFont="1" applyFill="1" applyAlignment="1">
      <alignment vertical="center"/>
    </xf>
    <xf numFmtId="0" fontId="12" fillId="2" borderId="2" xfId="0" applyFont="1" applyFill="1" applyBorder="1" applyAlignment="1">
      <alignment vertical="center"/>
    </xf>
    <xf numFmtId="0" fontId="12" fillId="2" borderId="2"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wrapText="1"/>
      <protection locked="0"/>
    </xf>
    <xf numFmtId="0" fontId="12" fillId="2" borderId="2" xfId="0" applyFont="1" applyFill="1" applyBorder="1" applyAlignment="1" applyProtection="1">
      <alignment vertical="center"/>
      <protection locked="0"/>
    </xf>
    <xf numFmtId="0" fontId="4" fillId="0" borderId="0" xfId="2"/>
    <xf numFmtId="9" fontId="0" fillId="0" borderId="0" xfId="3" applyFont="1"/>
    <xf numFmtId="0" fontId="4" fillId="0" borderId="0" xfId="2" applyAlignment="1">
      <alignment horizontal="center" vertical="center"/>
    </xf>
    <xf numFmtId="9" fontId="4" fillId="0" borderId="0" xfId="2" applyNumberFormat="1"/>
    <xf numFmtId="0" fontId="23" fillId="2" borderId="0" xfId="0" applyFont="1" applyFill="1" applyAlignment="1" applyProtection="1">
      <alignment horizontal="center" vertical="top"/>
      <protection locked="0"/>
    </xf>
    <xf numFmtId="0" fontId="9" fillId="2" borderId="0" xfId="0" applyFont="1" applyFill="1" applyAlignment="1" applyProtection="1">
      <alignment horizontal="left" vertical="top"/>
      <protection locked="0"/>
    </xf>
    <xf numFmtId="0" fontId="24" fillId="2" borderId="0" xfId="0" applyFont="1" applyFill="1" applyAlignment="1" applyProtection="1">
      <alignment horizontal="right" vertical="top"/>
      <protection locked="0"/>
    </xf>
    <xf numFmtId="0" fontId="5"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vertical="center" wrapText="1"/>
      <protection locked="0"/>
    </xf>
    <xf numFmtId="0" fontId="5" fillId="2" borderId="2"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justify" vertical="center" wrapText="1"/>
      <protection locked="0"/>
    </xf>
    <xf numFmtId="9" fontId="5" fillId="2" borderId="1" xfId="0" applyNumberFormat="1"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9" fontId="5" fillId="0" borderId="1" xfId="0" applyNumberFormat="1" applyFont="1" applyBorder="1" applyAlignment="1" applyProtection="1">
      <alignment horizontal="center" vertical="center" wrapText="1"/>
      <protection locked="0"/>
    </xf>
    <xf numFmtId="0" fontId="5" fillId="13"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9" fontId="5" fillId="2" borderId="2" xfId="1" applyFont="1" applyFill="1" applyBorder="1" applyAlignment="1" applyProtection="1">
      <alignment horizontal="center" vertical="center" wrapText="1"/>
      <protection locked="0"/>
    </xf>
    <xf numFmtId="0" fontId="5" fillId="13" borderId="2" xfId="0" applyFont="1" applyFill="1" applyBorder="1" applyAlignment="1">
      <alignment horizontal="left"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horizontal="left" vertical="center" wrapText="1"/>
      <protection locked="0"/>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0" fontId="5" fillId="0" borderId="1" xfId="0" applyFont="1" applyBorder="1" applyAlignment="1">
      <alignment horizontal="justify" vertical="center" wrapText="1"/>
    </xf>
    <xf numFmtId="9" fontId="8" fillId="2" borderId="1" xfId="1" applyFont="1" applyFill="1" applyBorder="1" applyAlignment="1" applyProtection="1">
      <alignment horizontal="center" vertical="center" wrapText="1"/>
      <protection locked="0"/>
    </xf>
    <xf numFmtId="0" fontId="5" fillId="2" borderId="1" xfId="4" applyFill="1" applyBorder="1" applyAlignment="1" applyProtection="1">
      <alignment horizontal="justify" vertical="center" wrapText="1"/>
      <protection locked="0"/>
    </xf>
    <xf numFmtId="0" fontId="8" fillId="0" borderId="1" xfId="0" applyFont="1" applyBorder="1" applyAlignment="1" applyProtection="1">
      <alignment horizontal="center" vertical="center" wrapText="1"/>
      <protection locked="0"/>
    </xf>
    <xf numFmtId="9" fontId="8" fillId="2" borderId="0" xfId="1" applyFont="1" applyFill="1" applyProtection="1">
      <protection locked="0"/>
    </xf>
    <xf numFmtId="0" fontId="5" fillId="11" borderId="2" xfId="19" applyFont="1" applyFill="1" applyBorder="1" applyAlignment="1" applyProtection="1">
      <alignment horizontal="center" vertical="center" wrapText="1"/>
      <protection locked="0"/>
    </xf>
    <xf numFmtId="0" fontId="5" fillId="11" borderId="2" xfId="4" applyFill="1" applyBorder="1" applyAlignment="1" applyProtection="1">
      <alignment horizontal="center" vertical="center" wrapText="1"/>
      <protection locked="0"/>
    </xf>
    <xf numFmtId="0" fontId="14" fillId="8" borderId="0" xfId="19" applyFont="1" applyFill="1" applyAlignment="1" applyProtection="1">
      <alignment wrapText="1"/>
      <protection locked="0"/>
    </xf>
    <xf numFmtId="0" fontId="5" fillId="8" borderId="0" xfId="19" applyFont="1" applyFill="1" applyAlignment="1" applyProtection="1">
      <alignment horizontal="left" wrapText="1"/>
      <protection locked="0"/>
    </xf>
    <xf numFmtId="0" fontId="5" fillId="8" borderId="0" xfId="19" applyFont="1" applyFill="1" applyAlignment="1" applyProtection="1">
      <alignment horizontal="center" wrapText="1"/>
      <protection locked="0"/>
    </xf>
    <xf numFmtId="0" fontId="5" fillId="8" borderId="0" xfId="19" applyFont="1" applyFill="1" applyAlignment="1" applyProtection="1">
      <alignment horizontal="center" vertical="center" wrapText="1"/>
      <protection locked="0"/>
    </xf>
    <xf numFmtId="0" fontId="14" fillId="8" borderId="0" xfId="19" applyFont="1" applyFill="1" applyAlignment="1" applyProtection="1">
      <alignment horizontal="center" wrapText="1"/>
      <protection locked="0"/>
    </xf>
    <xf numFmtId="0" fontId="6" fillId="8" borderId="0" xfId="19" applyFont="1" applyFill="1" applyAlignment="1" applyProtection="1">
      <alignment horizontal="center" vertical="center" wrapText="1"/>
      <protection locked="0"/>
    </xf>
    <xf numFmtId="0" fontId="15" fillId="8" borderId="0" xfId="19" applyFont="1" applyFill="1" applyAlignment="1" applyProtection="1">
      <alignment horizontal="center" vertical="center" wrapText="1"/>
      <protection locked="0"/>
    </xf>
    <xf numFmtId="0" fontId="15" fillId="8" borderId="2" xfId="19" applyFont="1" applyFill="1" applyBorder="1" applyAlignment="1" applyProtection="1">
      <alignment horizontal="center" vertical="center" wrapText="1"/>
      <protection locked="0"/>
    </xf>
    <xf numFmtId="9" fontId="5" fillId="8" borderId="16" xfId="19" applyNumberFormat="1" applyFont="1" applyFill="1" applyBorder="1" applyAlignment="1" applyProtection="1">
      <alignment horizontal="center" vertical="center" wrapText="1"/>
      <protection hidden="1"/>
    </xf>
    <xf numFmtId="0" fontId="5" fillId="8" borderId="16" xfId="19" applyFont="1" applyFill="1" applyBorder="1" applyAlignment="1" applyProtection="1">
      <alignment horizontal="center" vertical="center" wrapText="1"/>
      <protection locked="0"/>
    </xf>
    <xf numFmtId="9" fontId="5" fillId="8" borderId="16" xfId="20" applyFont="1" applyFill="1" applyBorder="1" applyAlignment="1" applyProtection="1">
      <alignment horizontal="center" vertical="center" wrapText="1"/>
      <protection hidden="1"/>
    </xf>
    <xf numFmtId="0" fontId="5" fillId="8" borderId="16" xfId="19" applyFont="1" applyFill="1" applyBorder="1" applyAlignment="1" applyProtection="1">
      <alignment vertical="center" wrapText="1"/>
      <protection locked="0"/>
    </xf>
    <xf numFmtId="9" fontId="5" fillId="8" borderId="20" xfId="19" applyNumberFormat="1" applyFont="1" applyFill="1" applyBorder="1" applyAlignment="1" applyProtection="1">
      <alignment horizontal="center" vertical="center" wrapText="1"/>
      <protection hidden="1"/>
    </xf>
    <xf numFmtId="0" fontId="5" fillId="8" borderId="20" xfId="19" applyFont="1" applyFill="1" applyBorder="1" applyAlignment="1" applyProtection="1">
      <alignment horizontal="center" vertical="center" wrapText="1"/>
      <protection locked="0"/>
    </xf>
    <xf numFmtId="9" fontId="5" fillId="8" borderId="20" xfId="20" applyFont="1" applyFill="1" applyBorder="1" applyAlignment="1" applyProtection="1">
      <alignment horizontal="center" vertical="center" wrapText="1"/>
      <protection hidden="1"/>
    </xf>
    <xf numFmtId="0" fontId="5" fillId="8" borderId="20" xfId="19" applyFont="1" applyFill="1" applyBorder="1" applyAlignment="1" applyProtection="1">
      <alignment vertical="center" wrapText="1"/>
      <protection locked="0"/>
    </xf>
    <xf numFmtId="9" fontId="5" fillId="8" borderId="23" xfId="19" applyNumberFormat="1" applyFont="1" applyFill="1" applyBorder="1" applyAlignment="1" applyProtection="1">
      <alignment horizontal="center" vertical="center" wrapText="1"/>
      <protection hidden="1"/>
    </xf>
    <xf numFmtId="0" fontId="5" fillId="8" borderId="23" xfId="19" applyFont="1" applyFill="1" applyBorder="1" applyAlignment="1" applyProtection="1">
      <alignment horizontal="center" vertical="center" wrapText="1"/>
      <protection locked="0"/>
    </xf>
    <xf numFmtId="9" fontId="5" fillId="8" borderId="23" xfId="20" applyFont="1" applyFill="1" applyBorder="1" applyAlignment="1" applyProtection="1">
      <alignment horizontal="center" vertical="center" wrapText="1"/>
      <protection hidden="1"/>
    </xf>
    <xf numFmtId="0" fontId="5" fillId="8" borderId="23" xfId="19" applyFont="1" applyFill="1" applyBorder="1" applyAlignment="1" applyProtection="1">
      <alignment vertical="center" wrapText="1"/>
      <protection locked="0"/>
    </xf>
    <xf numFmtId="0" fontId="16" fillId="8" borderId="0" xfId="19" applyFont="1" applyFill="1" applyAlignment="1" applyProtection="1">
      <alignment horizontal="center" vertical="center" wrapText="1"/>
      <protection locked="0"/>
    </xf>
    <xf numFmtId="0" fontId="16" fillId="8" borderId="2" xfId="19" applyFont="1" applyFill="1" applyBorder="1" applyAlignment="1" applyProtection="1">
      <alignment horizontal="center" vertical="center" wrapText="1"/>
      <protection locked="0"/>
    </xf>
    <xf numFmtId="9" fontId="5" fillId="8" borderId="26" xfId="19" applyNumberFormat="1" applyFont="1" applyFill="1" applyBorder="1" applyAlignment="1" applyProtection="1">
      <alignment horizontal="center" vertical="center" wrapText="1"/>
      <protection hidden="1"/>
    </xf>
    <xf numFmtId="0" fontId="5" fillId="8" borderId="26" xfId="19" applyFont="1" applyFill="1" applyBorder="1" applyAlignment="1" applyProtection="1">
      <alignment horizontal="center" vertical="center" wrapText="1"/>
      <protection locked="0"/>
    </xf>
    <xf numFmtId="9" fontId="5" fillId="8" borderId="26" xfId="20" applyFont="1" applyFill="1" applyBorder="1" applyAlignment="1" applyProtection="1">
      <alignment horizontal="center" vertical="center" wrapText="1"/>
      <protection hidden="1"/>
    </xf>
    <xf numFmtId="0" fontId="5" fillId="8" borderId="26" xfId="19" applyFont="1" applyFill="1" applyBorder="1" applyAlignment="1" applyProtection="1">
      <alignment vertical="center" wrapText="1"/>
      <protection locked="0"/>
    </xf>
    <xf numFmtId="0" fontId="14" fillId="8" borderId="2" xfId="19" applyFont="1" applyFill="1" applyBorder="1" applyAlignment="1" applyProtection="1">
      <alignment wrapText="1"/>
      <protection locked="0"/>
    </xf>
    <xf numFmtId="0" fontId="5" fillId="8" borderId="16" xfId="4" applyFill="1" applyBorder="1" applyAlignment="1" applyProtection="1">
      <alignment horizontal="center" vertical="center" wrapText="1"/>
      <protection locked="0"/>
    </xf>
    <xf numFmtId="0" fontId="17" fillId="8" borderId="0" xfId="19" applyFont="1" applyFill="1" applyAlignment="1" applyProtection="1">
      <alignment horizontal="center" vertical="center" wrapText="1"/>
      <protection locked="0"/>
    </xf>
    <xf numFmtId="0" fontId="17" fillId="8" borderId="2" xfId="19" applyFont="1" applyFill="1" applyBorder="1" applyAlignment="1" applyProtection="1">
      <alignment horizontal="center" vertical="center" wrapText="1"/>
      <protection locked="0"/>
    </xf>
    <xf numFmtId="0" fontId="5" fillId="8" borderId="20" xfId="4" applyFill="1" applyBorder="1" applyAlignment="1" applyProtection="1">
      <alignment horizontal="center" vertical="center" wrapText="1"/>
      <protection locked="0"/>
    </xf>
    <xf numFmtId="0" fontId="5" fillId="8" borderId="23" xfId="4" applyFill="1" applyBorder="1" applyAlignment="1" applyProtection="1">
      <alignment horizontal="center" vertical="center" wrapText="1"/>
      <protection locked="0"/>
    </xf>
    <xf numFmtId="0" fontId="0" fillId="8" borderId="23" xfId="19" applyFont="1" applyFill="1" applyBorder="1" applyAlignment="1" applyProtection="1">
      <alignment horizontal="justify" vertical="center" wrapText="1"/>
      <protection locked="0"/>
    </xf>
    <xf numFmtId="0" fontId="27" fillId="8" borderId="2" xfId="19" applyFont="1" applyFill="1" applyBorder="1" applyAlignment="1" applyProtection="1">
      <alignment horizontal="justify" vertical="center" wrapText="1"/>
      <protection locked="0"/>
    </xf>
    <xf numFmtId="0" fontId="5" fillId="8" borderId="26" xfId="4" applyFill="1" applyBorder="1" applyAlignment="1" applyProtection="1">
      <alignment horizontal="center" vertical="center" wrapText="1"/>
      <protection locked="0"/>
    </xf>
    <xf numFmtId="0" fontId="0" fillId="0" borderId="26" xfId="19" applyFont="1" applyBorder="1" applyAlignment="1" applyProtection="1">
      <alignment horizontal="justify" vertical="center" wrapText="1"/>
      <protection locked="0"/>
    </xf>
    <xf numFmtId="0" fontId="15" fillId="8" borderId="2" xfId="19" applyFont="1" applyFill="1" applyBorder="1" applyAlignment="1" applyProtection="1">
      <alignment horizontal="justify" vertical="center" wrapText="1"/>
      <protection locked="0"/>
    </xf>
    <xf numFmtId="0" fontId="5" fillId="8" borderId="16" xfId="4" applyFill="1" applyBorder="1" applyAlignment="1" applyProtection="1">
      <alignment horizontal="justify" vertical="center" wrapText="1"/>
      <protection locked="0"/>
    </xf>
    <xf numFmtId="0" fontId="5" fillId="8" borderId="20" xfId="4" applyFill="1" applyBorder="1" applyAlignment="1" applyProtection="1">
      <alignment horizontal="justify" vertical="center" wrapText="1"/>
      <protection locked="0"/>
    </xf>
    <xf numFmtId="0" fontId="5" fillId="8" borderId="23" xfId="4" applyFill="1" applyBorder="1" applyAlignment="1" applyProtection="1">
      <alignment horizontal="justify" vertical="center" wrapText="1"/>
      <protection locked="0"/>
    </xf>
    <xf numFmtId="0" fontId="5" fillId="0" borderId="26" xfId="4" applyBorder="1" applyAlignment="1" applyProtection="1">
      <alignment horizontal="center" vertical="center" wrapText="1"/>
      <protection locked="0"/>
    </xf>
    <xf numFmtId="0" fontId="5" fillId="8" borderId="26" xfId="4" applyFill="1" applyBorder="1" applyAlignment="1" applyProtection="1">
      <alignment horizontal="justify" vertical="center" wrapText="1"/>
      <protection locked="0"/>
    </xf>
    <xf numFmtId="0" fontId="16" fillId="8" borderId="2" xfId="19" applyFont="1" applyFill="1" applyBorder="1" applyAlignment="1" applyProtection="1">
      <alignment horizontal="justify" vertical="center" wrapText="1"/>
      <protection locked="0"/>
    </xf>
    <xf numFmtId="0" fontId="0" fillId="8" borderId="26" xfId="19" applyFont="1" applyFill="1" applyBorder="1" applyAlignment="1" applyProtection="1">
      <alignment horizontal="justify" vertical="center" wrapText="1"/>
      <protection locked="0"/>
    </xf>
    <xf numFmtId="0" fontId="19" fillId="8" borderId="0" xfId="19" applyFont="1" applyFill="1" applyAlignment="1" applyProtection="1">
      <alignment horizontal="left" vertical="center"/>
      <protection locked="0"/>
    </xf>
    <xf numFmtId="0" fontId="18" fillId="8" borderId="0" xfId="19" applyFont="1" applyFill="1" applyAlignment="1" applyProtection="1">
      <alignment horizontal="left" wrapText="1"/>
      <protection locked="0"/>
    </xf>
    <xf numFmtId="0" fontId="0" fillId="8" borderId="0" xfId="19" applyFont="1" applyFill="1" applyAlignment="1" applyProtection="1">
      <alignment horizontal="center" vertical="center" wrapText="1"/>
      <protection locked="0"/>
    </xf>
    <xf numFmtId="0" fontId="0" fillId="0" borderId="0" xfId="19" applyFont="1" applyAlignment="1" applyProtection="1">
      <alignment horizontal="right" vertical="center" wrapText="1"/>
      <protection locked="0"/>
    </xf>
    <xf numFmtId="0" fontId="5" fillId="8" borderId="0" xfId="19" applyFont="1" applyFill="1" applyAlignment="1" applyProtection="1">
      <alignment horizontal="right" vertical="center" wrapText="1"/>
      <protection locked="0"/>
    </xf>
    <xf numFmtId="0" fontId="15" fillId="8" borderId="2" xfId="21" applyFont="1" applyFill="1" applyBorder="1" applyAlignment="1" applyProtection="1">
      <alignment horizontal="center" vertical="center" wrapText="1"/>
      <protection locked="0"/>
    </xf>
    <xf numFmtId="9" fontId="5" fillId="8" borderId="16" xfId="21" applyNumberFormat="1" applyFont="1" applyFill="1" applyBorder="1" applyAlignment="1" applyProtection="1">
      <alignment horizontal="center" vertical="center" wrapText="1"/>
      <protection hidden="1"/>
    </xf>
    <xf numFmtId="0" fontId="5" fillId="8" borderId="16" xfId="21" applyFont="1" applyFill="1" applyBorder="1" applyAlignment="1" applyProtection="1">
      <alignment horizontal="center" vertical="center" wrapText="1"/>
      <protection locked="0"/>
    </xf>
    <xf numFmtId="9" fontId="5" fillId="8" borderId="16" xfId="22" applyFont="1" applyFill="1" applyBorder="1" applyAlignment="1" applyProtection="1">
      <alignment horizontal="center" vertical="center" wrapText="1"/>
      <protection hidden="1"/>
    </xf>
    <xf numFmtId="0" fontId="5" fillId="8" borderId="16" xfId="21" applyFont="1" applyFill="1" applyBorder="1" applyAlignment="1" applyProtection="1">
      <alignment vertical="center" wrapText="1"/>
      <protection locked="0"/>
    </xf>
    <xf numFmtId="9" fontId="5" fillId="8" borderId="20" xfId="21" applyNumberFormat="1" applyFont="1" applyFill="1" applyBorder="1" applyAlignment="1" applyProtection="1">
      <alignment horizontal="center" vertical="center" wrapText="1"/>
      <protection hidden="1"/>
    </xf>
    <xf numFmtId="0" fontId="5" fillId="8" borderId="20" xfId="21" applyFont="1" applyFill="1" applyBorder="1" applyAlignment="1" applyProtection="1">
      <alignment horizontal="center" vertical="center" wrapText="1"/>
      <protection locked="0"/>
    </xf>
    <xf numFmtId="9" fontId="5" fillId="8" borderId="20" xfId="22" applyFont="1" applyFill="1" applyBorder="1" applyAlignment="1" applyProtection="1">
      <alignment horizontal="center" vertical="center" wrapText="1"/>
      <protection hidden="1"/>
    </xf>
    <xf numFmtId="0" fontId="5" fillId="8" borderId="20" xfId="21" applyFont="1" applyFill="1" applyBorder="1" applyAlignment="1" applyProtection="1">
      <alignment vertical="center" wrapText="1"/>
      <protection locked="0"/>
    </xf>
    <xf numFmtId="9" fontId="5" fillId="8" borderId="23" xfId="21" applyNumberFormat="1" applyFont="1" applyFill="1" applyBorder="1" applyAlignment="1" applyProtection="1">
      <alignment horizontal="center" vertical="center" wrapText="1"/>
      <protection hidden="1"/>
    </xf>
    <xf numFmtId="0" fontId="5" fillId="8" borderId="23" xfId="21" applyFont="1" applyFill="1" applyBorder="1" applyAlignment="1" applyProtection="1">
      <alignment horizontal="center" vertical="center" wrapText="1"/>
      <protection locked="0"/>
    </xf>
    <xf numFmtId="9" fontId="5" fillId="8" borderId="23" xfId="22" applyFont="1" applyFill="1" applyBorder="1" applyAlignment="1" applyProtection="1">
      <alignment horizontal="center" vertical="center" wrapText="1"/>
      <protection hidden="1"/>
    </xf>
    <xf numFmtId="0" fontId="5" fillId="8" borderId="23" xfId="21" applyFont="1" applyFill="1" applyBorder="1" applyAlignment="1" applyProtection="1">
      <alignment vertical="center" wrapText="1"/>
      <protection locked="0"/>
    </xf>
    <xf numFmtId="0" fontId="16" fillId="8" borderId="2" xfId="21" applyFont="1" applyFill="1" applyBorder="1" applyAlignment="1" applyProtection="1">
      <alignment horizontal="center" vertical="center" wrapText="1"/>
      <protection locked="0"/>
    </xf>
    <xf numFmtId="9" fontId="5" fillId="8" borderId="26" xfId="21" applyNumberFormat="1" applyFont="1" applyFill="1" applyBorder="1" applyAlignment="1" applyProtection="1">
      <alignment horizontal="center" vertical="center" wrapText="1"/>
      <protection hidden="1"/>
    </xf>
    <xf numFmtId="0" fontId="5" fillId="8" borderId="26" xfId="21" applyFont="1" applyFill="1" applyBorder="1" applyAlignment="1" applyProtection="1">
      <alignment horizontal="center" vertical="center" wrapText="1"/>
      <protection locked="0"/>
    </xf>
    <xf numFmtId="9" fontId="5" fillId="8" borderId="26" xfId="22" applyFont="1" applyFill="1" applyBorder="1" applyAlignment="1" applyProtection="1">
      <alignment horizontal="center" vertical="center" wrapText="1"/>
      <protection hidden="1"/>
    </xf>
    <xf numFmtId="0" fontId="5" fillId="8" borderId="26" xfId="21" applyFont="1" applyFill="1" applyBorder="1" applyAlignment="1" applyProtection="1">
      <alignment vertical="center" wrapText="1"/>
      <protection locked="0"/>
    </xf>
    <xf numFmtId="0" fontId="14" fillId="8" borderId="2" xfId="21" applyFont="1" applyFill="1" applyBorder="1" applyAlignment="1" applyProtection="1">
      <alignment wrapText="1"/>
      <protection locked="0"/>
    </xf>
    <xf numFmtId="0" fontId="17" fillId="8" borderId="2" xfId="21" applyFont="1" applyFill="1" applyBorder="1" applyAlignment="1" applyProtection="1">
      <alignment horizontal="center" vertical="center" wrapText="1"/>
      <protection locked="0"/>
    </xf>
    <xf numFmtId="0" fontId="5" fillId="8" borderId="23" xfId="21" applyFont="1" applyFill="1" applyBorder="1" applyAlignment="1" applyProtection="1">
      <alignment horizontal="justify" vertical="center" wrapText="1"/>
      <protection locked="0"/>
    </xf>
    <xf numFmtId="0" fontId="14" fillId="8" borderId="1" xfId="23" applyFont="1" applyFill="1" applyBorder="1" applyAlignment="1" applyProtection="1">
      <alignment horizontal="justify" vertical="center" wrapText="1"/>
      <protection locked="0"/>
    </xf>
    <xf numFmtId="0" fontId="5" fillId="8" borderId="26" xfId="21" applyFont="1" applyFill="1" applyBorder="1" applyAlignment="1" applyProtection="1">
      <alignment horizontal="justify" vertical="center" wrapText="1"/>
      <protection locked="0"/>
    </xf>
    <xf numFmtId="0" fontId="1" fillId="8" borderId="0" xfId="19" applyFill="1" applyProtection="1">
      <protection locked="0"/>
    </xf>
    <xf numFmtId="0" fontId="5" fillId="8" borderId="0" xfId="4" applyFill="1"/>
    <xf numFmtId="0" fontId="19" fillId="8" borderId="0" xfId="21" applyFont="1" applyFill="1" applyAlignment="1" applyProtection="1">
      <alignment horizontal="left" vertical="center"/>
      <protection locked="0"/>
    </xf>
    <xf numFmtId="0" fontId="18" fillId="8" borderId="0" xfId="21" applyFont="1" applyFill="1" applyAlignment="1" applyProtection="1">
      <alignment horizontal="left" wrapText="1"/>
      <protection locked="0"/>
    </xf>
    <xf numFmtId="0" fontId="5" fillId="8" borderId="0" xfId="21" applyFont="1" applyFill="1" applyAlignment="1" applyProtection="1">
      <alignment horizontal="center" vertical="center" wrapText="1"/>
      <protection locked="0"/>
    </xf>
    <xf numFmtId="0" fontId="5" fillId="8" borderId="0" xfId="21" applyFont="1" applyFill="1" applyAlignment="1" applyProtection="1">
      <alignment horizontal="right" vertical="center" wrapText="1"/>
      <protection locked="0"/>
    </xf>
    <xf numFmtId="0" fontId="5" fillId="8" borderId="23" xfId="19" applyFont="1" applyFill="1" applyBorder="1" applyAlignment="1" applyProtection="1">
      <alignment horizontal="justify" vertical="center" wrapText="1"/>
      <protection locked="0"/>
    </xf>
    <xf numFmtId="0" fontId="5" fillId="8" borderId="26" xfId="19" applyFont="1" applyFill="1" applyBorder="1" applyAlignment="1" applyProtection="1">
      <alignment horizontal="justify" vertical="center" wrapText="1"/>
      <protection locked="0"/>
    </xf>
    <xf numFmtId="0" fontId="21" fillId="8" borderId="0" xfId="19" applyFont="1" applyFill="1" applyAlignment="1" applyProtection="1">
      <alignment horizontal="center" wrapText="1"/>
      <protection locked="0"/>
    </xf>
    <xf numFmtId="0" fontId="5" fillId="8" borderId="0" xfId="19" applyFont="1" applyFill="1" applyAlignment="1" applyProtection="1">
      <alignment vertical="center" wrapText="1"/>
      <protection locked="0"/>
    </xf>
    <xf numFmtId="0" fontId="21" fillId="8" borderId="0" xfId="19" applyFont="1" applyFill="1" applyAlignment="1" applyProtection="1">
      <alignment horizontal="left" vertical="center"/>
      <protection locked="0"/>
    </xf>
    <xf numFmtId="0" fontId="23" fillId="8" borderId="0" xfId="4" applyFont="1" applyFill="1" applyAlignment="1" applyProtection="1">
      <alignment horizontal="center" vertical="top"/>
      <protection locked="0"/>
    </xf>
    <xf numFmtId="0" fontId="6" fillId="8" borderId="0" xfId="19" applyFont="1" applyFill="1" applyAlignment="1" applyProtection="1">
      <alignment vertical="center" wrapText="1"/>
      <protection locked="0"/>
    </xf>
    <xf numFmtId="0" fontId="12" fillId="8" borderId="2" xfId="19" applyFont="1" applyFill="1" applyBorder="1" applyAlignment="1" applyProtection="1">
      <alignment horizontal="left" vertical="center" wrapText="1"/>
      <protection locked="0"/>
    </xf>
    <xf numFmtId="0" fontId="6" fillId="8" borderId="0" xfId="0" applyFont="1" applyFill="1" applyProtection="1">
      <protection locked="0"/>
    </xf>
    <xf numFmtId="0" fontId="5" fillId="8" borderId="1" xfId="0" applyFont="1" applyFill="1" applyBorder="1" applyAlignment="1">
      <alignment horizontal="justify" vertical="center" wrapText="1"/>
    </xf>
    <xf numFmtId="0" fontId="6" fillId="3" borderId="2"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2" borderId="10"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9" borderId="5" xfId="0"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0" fontId="6" fillId="9" borderId="7"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8" fillId="12" borderId="4"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1" xfId="0" applyFont="1" applyFill="1" applyBorder="1" applyAlignment="1">
      <alignment horizontal="center" vertical="center"/>
    </xf>
    <xf numFmtId="0" fontId="8" fillId="2" borderId="2" xfId="0" applyFont="1" applyFill="1" applyBorder="1" applyAlignment="1" applyProtection="1">
      <alignment horizontal="center"/>
      <protection locked="0"/>
    </xf>
    <xf numFmtId="0" fontId="6" fillId="2" borderId="1"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2" borderId="0" xfId="0" applyFont="1" applyFill="1" applyAlignment="1" applyProtection="1">
      <alignment horizontal="center" vertical="top"/>
      <protection locked="0"/>
    </xf>
    <xf numFmtId="0" fontId="6" fillId="10" borderId="5" xfId="0" applyFont="1" applyFill="1" applyBorder="1" applyAlignment="1" applyProtection="1">
      <alignment horizontal="center" vertical="center"/>
      <protection locked="0"/>
    </xf>
    <xf numFmtId="0" fontId="6" fillId="10" borderId="6" xfId="0" applyFont="1" applyFill="1" applyBorder="1" applyAlignment="1" applyProtection="1">
      <alignment horizontal="center" vertical="center"/>
      <protection locked="0"/>
    </xf>
    <xf numFmtId="0" fontId="6" fillId="10" borderId="7" xfId="0" applyFont="1" applyFill="1" applyBorder="1" applyAlignment="1" applyProtection="1">
      <alignment horizontal="center" vertical="center"/>
      <protection locked="0"/>
    </xf>
    <xf numFmtId="0" fontId="6" fillId="2" borderId="0" xfId="0" applyFont="1" applyFill="1" applyAlignment="1" applyProtection="1">
      <alignment horizontal="right" vertical="top"/>
      <protection locked="0"/>
    </xf>
    <xf numFmtId="0" fontId="6" fillId="2" borderId="4"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4"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2" borderId="4"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4"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3" borderId="4" xfId="19" applyFont="1" applyFill="1" applyBorder="1" applyAlignment="1" applyProtection="1">
      <alignment horizontal="center" vertical="center" wrapText="1"/>
      <protection locked="0"/>
    </xf>
    <xf numFmtId="0" fontId="5" fillId="3" borderId="1" xfId="19" applyFont="1" applyFill="1" applyBorder="1" applyAlignment="1" applyProtection="1">
      <alignment horizontal="center" vertical="center" wrapText="1"/>
      <protection locked="0"/>
    </xf>
    <xf numFmtId="0" fontId="5" fillId="8" borderId="4" xfId="4" applyFill="1" applyBorder="1" applyAlignment="1" applyProtection="1">
      <alignment horizontal="left" vertical="center" wrapText="1"/>
      <protection locked="0"/>
    </xf>
    <xf numFmtId="0" fontId="5" fillId="8" borderId="18" xfId="4" applyFill="1" applyBorder="1" applyAlignment="1" applyProtection="1">
      <alignment horizontal="left" vertical="center" wrapText="1"/>
      <protection locked="0"/>
    </xf>
    <xf numFmtId="0" fontId="5" fillId="8" borderId="1" xfId="4" applyFill="1" applyBorder="1" applyAlignment="1" applyProtection="1">
      <alignment horizontal="left" vertical="center" wrapText="1"/>
      <protection locked="0"/>
    </xf>
    <xf numFmtId="9" fontId="5" fillId="8" borderId="19" xfId="21" applyNumberFormat="1" applyFont="1" applyFill="1" applyBorder="1" applyAlignment="1" applyProtection="1">
      <alignment horizontal="center" vertical="center" wrapText="1"/>
      <protection hidden="1"/>
    </xf>
    <xf numFmtId="9" fontId="5" fillId="8" borderId="15" xfId="21" applyNumberFormat="1" applyFont="1" applyFill="1" applyBorder="1" applyAlignment="1" applyProtection="1">
      <alignment horizontal="center" vertical="center" wrapText="1"/>
      <protection hidden="1"/>
    </xf>
    <xf numFmtId="9" fontId="5" fillId="8" borderId="4" xfId="21" applyNumberFormat="1" applyFont="1" applyFill="1" applyBorder="1" applyAlignment="1" applyProtection="1">
      <alignment horizontal="center" vertical="center" wrapText="1"/>
      <protection hidden="1"/>
    </xf>
    <xf numFmtId="9" fontId="5" fillId="8" borderId="18" xfId="21" applyNumberFormat="1" applyFont="1" applyFill="1" applyBorder="1" applyAlignment="1" applyProtection="1">
      <alignment horizontal="center" vertical="center" wrapText="1"/>
      <protection hidden="1"/>
    </xf>
    <xf numFmtId="9" fontId="5" fillId="8" borderId="1" xfId="21" applyNumberFormat="1" applyFont="1" applyFill="1" applyBorder="1" applyAlignment="1" applyProtection="1">
      <alignment horizontal="center" vertical="center" wrapText="1"/>
      <protection hidden="1"/>
    </xf>
    <xf numFmtId="9" fontId="5" fillId="8" borderId="25" xfId="21" applyNumberFormat="1" applyFont="1" applyFill="1" applyBorder="1" applyAlignment="1" applyProtection="1">
      <alignment horizontal="center" vertical="center" wrapText="1"/>
      <protection hidden="1"/>
    </xf>
    <xf numFmtId="9" fontId="5" fillId="8" borderId="22" xfId="21" applyNumberFormat="1" applyFont="1" applyFill="1" applyBorder="1" applyAlignment="1" applyProtection="1">
      <alignment horizontal="center" vertical="center" wrapText="1"/>
      <protection hidden="1"/>
    </xf>
    <xf numFmtId="0" fontId="5" fillId="8" borderId="21" xfId="21" applyFont="1" applyFill="1" applyBorder="1" applyAlignment="1" applyProtection="1">
      <alignment vertical="center" wrapText="1"/>
      <protection locked="0"/>
    </xf>
    <xf numFmtId="0" fontId="5" fillId="8" borderId="17" xfId="21" applyFont="1" applyFill="1" applyBorder="1" applyAlignment="1" applyProtection="1">
      <alignment vertical="center" wrapText="1"/>
      <protection locked="0"/>
    </xf>
    <xf numFmtId="0" fontId="5" fillId="8" borderId="24" xfId="21" applyFont="1" applyFill="1" applyBorder="1" applyAlignment="1" applyProtection="1">
      <alignment vertical="center" wrapText="1"/>
      <protection locked="0"/>
    </xf>
    <xf numFmtId="0" fontId="5" fillId="8" borderId="4" xfId="4" applyFill="1" applyBorder="1" applyAlignment="1" applyProtection="1">
      <alignment horizontal="center" vertical="center" wrapText="1"/>
      <protection locked="0"/>
    </xf>
    <xf numFmtId="0" fontId="5" fillId="8" borderId="18" xfId="4" applyFill="1" applyBorder="1" applyAlignment="1" applyProtection="1">
      <alignment horizontal="center" vertical="center" wrapText="1"/>
      <protection locked="0"/>
    </xf>
    <xf numFmtId="0" fontId="5" fillId="8" borderId="1" xfId="4" applyFill="1" applyBorder="1" applyAlignment="1" applyProtection="1">
      <alignment horizontal="center" vertical="center" wrapText="1"/>
      <protection locked="0"/>
    </xf>
    <xf numFmtId="9" fontId="5" fillId="8" borderId="4" xfId="22" applyFont="1" applyFill="1" applyBorder="1" applyAlignment="1" applyProtection="1">
      <alignment horizontal="center" vertical="center" wrapText="1"/>
      <protection hidden="1"/>
    </xf>
    <xf numFmtId="9" fontId="5" fillId="8" borderId="18" xfId="22" applyFont="1" applyFill="1" applyBorder="1" applyAlignment="1" applyProtection="1">
      <alignment horizontal="center" vertical="center" wrapText="1"/>
      <protection hidden="1"/>
    </xf>
    <xf numFmtId="9" fontId="5" fillId="8" borderId="1" xfId="22" applyFont="1" applyFill="1" applyBorder="1" applyAlignment="1" applyProtection="1">
      <alignment horizontal="center" vertical="center" wrapText="1"/>
      <protection hidden="1"/>
    </xf>
    <xf numFmtId="0" fontId="5" fillId="8" borderId="4" xfId="21" applyFont="1" applyFill="1" applyBorder="1" applyAlignment="1" applyProtection="1">
      <alignment horizontal="left" vertical="center" wrapText="1"/>
      <protection locked="0"/>
    </xf>
    <xf numFmtId="0" fontId="5" fillId="8" borderId="18" xfId="21" applyFont="1" applyFill="1" applyBorder="1" applyAlignment="1" applyProtection="1">
      <alignment horizontal="left" vertical="center" wrapText="1"/>
      <protection locked="0"/>
    </xf>
    <xf numFmtId="0" fontId="5" fillId="8" borderId="1" xfId="21" applyFont="1" applyFill="1" applyBorder="1" applyAlignment="1" applyProtection="1">
      <alignment horizontal="left" vertical="center" wrapText="1"/>
      <protection locked="0"/>
    </xf>
    <xf numFmtId="0" fontId="5" fillId="11" borderId="2" xfId="19" applyFont="1" applyFill="1" applyBorder="1" applyAlignment="1" applyProtection="1">
      <alignment horizontal="center" vertical="center" wrapText="1"/>
      <protection locked="0"/>
    </xf>
    <xf numFmtId="9" fontId="5" fillId="8" borderId="4" xfId="1" applyFont="1" applyFill="1" applyBorder="1" applyAlignment="1" applyProtection="1">
      <alignment horizontal="center" vertical="center" wrapText="1"/>
      <protection hidden="1"/>
    </xf>
    <xf numFmtId="9" fontId="5" fillId="8" borderId="18" xfId="1" applyFont="1" applyFill="1" applyBorder="1" applyAlignment="1" applyProtection="1">
      <alignment horizontal="center" vertical="center" wrapText="1"/>
      <protection hidden="1"/>
    </xf>
    <xf numFmtId="9" fontId="5" fillId="8" borderId="1" xfId="1" applyFont="1" applyFill="1" applyBorder="1" applyAlignment="1" applyProtection="1">
      <alignment horizontal="center" vertical="center" wrapText="1"/>
      <protection hidden="1"/>
    </xf>
    <xf numFmtId="0" fontId="5" fillId="8" borderId="4" xfId="21" applyFont="1" applyFill="1" applyBorder="1" applyAlignment="1" applyProtection="1">
      <alignment horizontal="center" vertical="center" wrapText="1"/>
      <protection hidden="1"/>
    </xf>
    <xf numFmtId="0" fontId="5" fillId="8" borderId="18" xfId="21" applyFont="1" applyFill="1" applyBorder="1" applyAlignment="1" applyProtection="1">
      <alignment horizontal="center" vertical="center" wrapText="1"/>
      <protection hidden="1"/>
    </xf>
    <xf numFmtId="0" fontId="5" fillId="8" borderId="1" xfId="21" applyFont="1" applyFill="1" applyBorder="1" applyAlignment="1" applyProtection="1">
      <alignment horizontal="center" vertical="center" wrapText="1"/>
      <protection hidden="1"/>
    </xf>
    <xf numFmtId="0" fontId="5" fillId="8" borderId="4" xfId="21" applyFont="1" applyFill="1" applyBorder="1" applyAlignment="1" applyProtection="1">
      <alignment horizontal="center" vertical="center" wrapText="1"/>
      <protection locked="0"/>
    </xf>
    <xf numFmtId="0" fontId="5" fillId="8" borderId="18" xfId="21" applyFont="1" applyFill="1" applyBorder="1" applyAlignment="1" applyProtection="1">
      <alignment horizontal="center" vertical="center" wrapText="1"/>
      <protection locked="0"/>
    </xf>
    <xf numFmtId="0" fontId="5" fillId="8" borderId="1" xfId="21" applyFont="1" applyFill="1" applyBorder="1" applyAlignment="1" applyProtection="1">
      <alignment horizontal="center" vertical="center" wrapText="1"/>
      <protection locked="0"/>
    </xf>
    <xf numFmtId="0" fontId="5" fillId="8" borderId="27" xfId="21" applyFont="1" applyFill="1" applyBorder="1" applyAlignment="1" applyProtection="1">
      <alignment vertical="center" wrapText="1"/>
      <protection locked="0"/>
    </xf>
    <xf numFmtId="0" fontId="5" fillId="8" borderId="27" xfId="4" applyFill="1" applyBorder="1" applyAlignment="1" applyProtection="1">
      <alignment vertical="center" wrapText="1"/>
      <protection locked="0"/>
    </xf>
    <xf numFmtId="0" fontId="5" fillId="8" borderId="24" xfId="4" applyFill="1" applyBorder="1" applyAlignment="1" applyProtection="1">
      <alignment vertical="center" wrapText="1"/>
      <protection locked="0"/>
    </xf>
    <xf numFmtId="0" fontId="5" fillId="8" borderId="28" xfId="4" applyFill="1" applyBorder="1" applyAlignment="1" applyProtection="1">
      <alignment horizontal="left" vertical="center" wrapText="1"/>
      <protection locked="0"/>
    </xf>
    <xf numFmtId="0" fontId="5" fillId="8" borderId="29" xfId="4" applyFill="1" applyBorder="1" applyAlignment="1" applyProtection="1">
      <alignment horizontal="left" vertical="center" wrapText="1"/>
      <protection locked="0"/>
    </xf>
    <xf numFmtId="0" fontId="5" fillId="8" borderId="30" xfId="4" applyFill="1" applyBorder="1" applyAlignment="1" applyProtection="1">
      <alignment horizontal="left" vertical="center" wrapText="1"/>
      <protection locked="0"/>
    </xf>
    <xf numFmtId="9" fontId="5" fillId="8" borderId="4" xfId="19" applyNumberFormat="1" applyFont="1" applyFill="1" applyBorder="1" applyAlignment="1" applyProtection="1">
      <alignment horizontal="center" vertical="center" wrapText="1"/>
      <protection hidden="1"/>
    </xf>
    <xf numFmtId="9" fontId="5" fillId="8" borderId="18" xfId="19" applyNumberFormat="1" applyFont="1" applyFill="1" applyBorder="1" applyAlignment="1" applyProtection="1">
      <alignment horizontal="center" vertical="center" wrapText="1"/>
      <protection hidden="1"/>
    </xf>
    <xf numFmtId="9" fontId="5" fillId="8" borderId="1" xfId="19" applyNumberFormat="1" applyFont="1" applyFill="1" applyBorder="1" applyAlignment="1" applyProtection="1">
      <alignment horizontal="center" vertical="center" wrapText="1"/>
      <protection hidden="1"/>
    </xf>
    <xf numFmtId="0" fontId="5" fillId="8" borderId="4" xfId="19" applyFont="1" applyFill="1" applyBorder="1" applyAlignment="1" applyProtection="1">
      <alignment horizontal="center" vertical="center" wrapText="1"/>
      <protection locked="0"/>
    </xf>
    <xf numFmtId="0" fontId="5" fillId="8" borderId="18" xfId="19" applyFont="1" applyFill="1" applyBorder="1" applyAlignment="1" applyProtection="1">
      <alignment horizontal="center" vertical="center" wrapText="1"/>
      <protection locked="0"/>
    </xf>
    <xf numFmtId="0" fontId="5" fillId="8" borderId="1" xfId="19" applyFont="1" applyFill="1" applyBorder="1" applyAlignment="1" applyProtection="1">
      <alignment horizontal="center" vertical="center" wrapText="1"/>
      <protection locked="0"/>
    </xf>
    <xf numFmtId="9" fontId="5" fillId="8" borderId="4" xfId="20" applyFont="1" applyFill="1" applyBorder="1" applyAlignment="1" applyProtection="1">
      <alignment horizontal="center" vertical="center" wrapText="1"/>
      <protection hidden="1"/>
    </xf>
    <xf numFmtId="9" fontId="5" fillId="8" borderId="18" xfId="20" applyFont="1" applyFill="1" applyBorder="1" applyAlignment="1" applyProtection="1">
      <alignment horizontal="center" vertical="center" wrapText="1"/>
      <protection hidden="1"/>
    </xf>
    <xf numFmtId="9" fontId="5" fillId="8" borderId="1" xfId="20" applyFont="1" applyFill="1" applyBorder="1" applyAlignment="1" applyProtection="1">
      <alignment horizontal="center" vertical="center" wrapText="1"/>
      <protection hidden="1"/>
    </xf>
    <xf numFmtId="9" fontId="5" fillId="8" borderId="22" xfId="19" applyNumberFormat="1" applyFont="1" applyFill="1" applyBorder="1" applyAlignment="1" applyProtection="1">
      <alignment horizontal="center" vertical="center" wrapText="1"/>
      <protection hidden="1"/>
    </xf>
    <xf numFmtId="0" fontId="5" fillId="8" borderId="27" xfId="19" applyFont="1" applyFill="1" applyBorder="1" applyAlignment="1" applyProtection="1">
      <alignment vertical="center" wrapText="1"/>
      <protection locked="0"/>
    </xf>
    <xf numFmtId="0" fontId="5" fillId="8" borderId="24" xfId="19" applyFont="1" applyFill="1" applyBorder="1" applyAlignment="1" applyProtection="1">
      <alignment vertical="center" wrapText="1"/>
      <protection locked="0"/>
    </xf>
    <xf numFmtId="0" fontId="5" fillId="8" borderId="31" xfId="4" applyFill="1" applyBorder="1" applyAlignment="1" applyProtection="1">
      <alignment horizontal="left" vertical="center" wrapText="1"/>
      <protection locked="0"/>
    </xf>
    <xf numFmtId="0" fontId="5" fillId="11" borderId="5" xfId="19" applyFont="1" applyFill="1" applyBorder="1" applyAlignment="1" applyProtection="1">
      <alignment horizontal="center" vertical="center" wrapText="1"/>
      <protection locked="0"/>
    </xf>
    <xf numFmtId="0" fontId="5" fillId="11" borderId="6" xfId="19" applyFont="1" applyFill="1" applyBorder="1" applyAlignment="1" applyProtection="1">
      <alignment horizontal="center" vertical="center" wrapText="1"/>
      <protection locked="0"/>
    </xf>
    <xf numFmtId="0" fontId="5" fillId="11" borderId="7" xfId="19" applyFont="1" applyFill="1" applyBorder="1" applyAlignment="1" applyProtection="1">
      <alignment horizontal="center" vertical="center" wrapText="1"/>
      <protection locked="0"/>
    </xf>
    <xf numFmtId="0" fontId="14" fillId="3" borderId="4" xfId="19" applyFont="1" applyFill="1" applyBorder="1" applyAlignment="1" applyProtection="1">
      <alignment horizontal="center" vertical="center" wrapText="1"/>
      <protection locked="0"/>
    </xf>
    <xf numFmtId="0" fontId="14" fillId="3" borderId="1" xfId="19" applyFont="1" applyFill="1" applyBorder="1" applyAlignment="1" applyProtection="1">
      <alignment horizontal="center" vertical="center" wrapText="1"/>
      <protection locked="0"/>
    </xf>
    <xf numFmtId="0" fontId="5" fillId="8" borderId="31" xfId="21" applyFont="1" applyFill="1" applyBorder="1" applyAlignment="1" applyProtection="1">
      <alignment horizontal="left" vertical="center" wrapText="1"/>
      <protection locked="0"/>
    </xf>
    <xf numFmtId="0" fontId="5" fillId="8" borderId="29" xfId="21" applyFont="1" applyFill="1" applyBorder="1" applyAlignment="1" applyProtection="1">
      <alignment horizontal="left" vertical="center" wrapText="1"/>
      <protection locked="0"/>
    </xf>
    <xf numFmtId="0" fontId="5" fillId="8" borderId="30" xfId="21" applyFont="1" applyFill="1" applyBorder="1" applyAlignment="1" applyProtection="1">
      <alignment horizontal="left" vertical="center" wrapText="1"/>
      <protection locked="0"/>
    </xf>
    <xf numFmtId="14" fontId="5" fillId="0" borderId="2" xfId="4" applyNumberFormat="1" applyBorder="1" applyAlignment="1" applyProtection="1">
      <alignment horizontal="center" vertical="center" wrapText="1"/>
      <protection locked="0"/>
    </xf>
    <xf numFmtId="0" fontId="5" fillId="0" borderId="2" xfId="4" applyBorder="1" applyAlignment="1" applyProtection="1">
      <alignment horizontal="center" vertical="center" wrapText="1"/>
      <protection locked="0"/>
    </xf>
    <xf numFmtId="0" fontId="0" fillId="8" borderId="3" xfId="19" applyFont="1" applyFill="1" applyBorder="1" applyAlignment="1" applyProtection="1">
      <alignment horizontal="right" vertical="center" wrapText="1"/>
      <protection locked="0"/>
    </xf>
    <xf numFmtId="0" fontId="5" fillId="11" borderId="4" xfId="19" applyFont="1" applyFill="1" applyBorder="1" applyAlignment="1" applyProtection="1">
      <alignment horizontal="center" vertical="center" wrapText="1"/>
      <protection locked="0"/>
    </xf>
    <xf numFmtId="0" fontId="5" fillId="11" borderId="18" xfId="19" applyFont="1" applyFill="1" applyBorder="1" applyAlignment="1" applyProtection="1">
      <alignment horizontal="center" vertical="center" wrapText="1"/>
      <protection locked="0"/>
    </xf>
    <xf numFmtId="0" fontId="5" fillId="11" borderId="1" xfId="19" applyFont="1" applyFill="1" applyBorder="1" applyAlignment="1" applyProtection="1">
      <alignment horizontal="center" vertical="center" wrapText="1"/>
      <protection locked="0"/>
    </xf>
    <xf numFmtId="0" fontId="0" fillId="0" borderId="0" xfId="19" applyFont="1" applyAlignment="1" applyProtection="1">
      <alignment horizontal="right" vertical="center" wrapText="1"/>
      <protection locked="0"/>
    </xf>
    <xf numFmtId="0" fontId="0" fillId="0" borderId="9" xfId="19" applyFont="1" applyBorder="1" applyAlignment="1" applyProtection="1">
      <alignment horizontal="right" vertical="center" wrapText="1"/>
      <protection locked="0"/>
    </xf>
    <xf numFmtId="0" fontId="5" fillId="8" borderId="4" xfId="19" applyFont="1" applyFill="1" applyBorder="1" applyAlignment="1" applyProtection="1">
      <alignment horizontal="left" vertical="center" wrapText="1"/>
      <protection locked="0"/>
    </xf>
    <xf numFmtId="0" fontId="5" fillId="8" borderId="18" xfId="19" applyFont="1" applyFill="1" applyBorder="1" applyAlignment="1" applyProtection="1">
      <alignment horizontal="left" vertical="center" wrapText="1"/>
      <protection locked="0"/>
    </xf>
    <xf numFmtId="0" fontId="5" fillId="8" borderId="1" xfId="19" applyFont="1" applyFill="1" applyBorder="1" applyAlignment="1" applyProtection="1">
      <alignment horizontal="left" vertical="center" wrapText="1"/>
      <protection locked="0"/>
    </xf>
    <xf numFmtId="0" fontId="22" fillId="8" borderId="12" xfId="19" applyFont="1" applyFill="1" applyBorder="1" applyAlignment="1" applyProtection="1">
      <alignment horizontal="center"/>
      <protection locked="0"/>
    </xf>
    <xf numFmtId="0" fontId="22" fillId="8" borderId="13" xfId="19" applyFont="1" applyFill="1" applyBorder="1" applyAlignment="1" applyProtection="1">
      <alignment horizontal="center"/>
      <protection locked="0"/>
    </xf>
    <xf numFmtId="0" fontId="22" fillId="8" borderId="8" xfId="19" applyFont="1" applyFill="1" applyBorder="1" applyAlignment="1" applyProtection="1">
      <alignment horizontal="center"/>
      <protection locked="0"/>
    </xf>
    <xf numFmtId="0" fontId="22" fillId="8" borderId="9" xfId="19" applyFont="1" applyFill="1" applyBorder="1" applyAlignment="1" applyProtection="1">
      <alignment horizontal="center"/>
      <protection locked="0"/>
    </xf>
    <xf numFmtId="0" fontId="22" fillId="8" borderId="10" xfId="19" applyFont="1" applyFill="1" applyBorder="1" applyAlignment="1" applyProtection="1">
      <alignment horizontal="center"/>
      <protection locked="0"/>
    </xf>
    <xf numFmtId="0" fontId="22" fillId="8" borderId="11" xfId="19" applyFont="1" applyFill="1" applyBorder="1" applyAlignment="1" applyProtection="1">
      <alignment horizontal="center"/>
      <protection locked="0"/>
    </xf>
    <xf numFmtId="9" fontId="5" fillId="8" borderId="25" xfId="19" applyNumberFormat="1" applyFont="1" applyFill="1" applyBorder="1" applyAlignment="1" applyProtection="1">
      <alignment horizontal="center" vertical="center" wrapText="1"/>
      <protection hidden="1"/>
    </xf>
    <xf numFmtId="0" fontId="5" fillId="8" borderId="21" xfId="19" applyFont="1" applyFill="1" applyBorder="1" applyAlignment="1" applyProtection="1">
      <alignment vertical="center" wrapText="1"/>
      <protection locked="0"/>
    </xf>
    <xf numFmtId="0" fontId="5" fillId="8" borderId="17" xfId="19" applyFont="1" applyFill="1" applyBorder="1" applyAlignment="1" applyProtection="1">
      <alignment vertical="center" wrapText="1"/>
      <protection locked="0"/>
    </xf>
    <xf numFmtId="9" fontId="5" fillId="8" borderId="19" xfId="19" applyNumberFormat="1" applyFont="1" applyFill="1" applyBorder="1" applyAlignment="1" applyProtection="1">
      <alignment horizontal="center" vertical="center" wrapText="1"/>
      <protection hidden="1"/>
    </xf>
    <xf numFmtId="9" fontId="5" fillId="8" borderId="15" xfId="19" applyNumberFormat="1" applyFont="1" applyFill="1" applyBorder="1" applyAlignment="1" applyProtection="1">
      <alignment horizontal="center" vertical="center" wrapText="1"/>
      <protection hidden="1"/>
    </xf>
    <xf numFmtId="0" fontId="12" fillId="8" borderId="12" xfId="19" applyFont="1" applyFill="1" applyBorder="1" applyAlignment="1" applyProtection="1">
      <alignment horizontal="center" vertical="center" wrapText="1"/>
      <protection locked="0"/>
    </xf>
    <xf numFmtId="0" fontId="12" fillId="8" borderId="14" xfId="19" applyFont="1" applyFill="1" applyBorder="1" applyAlignment="1" applyProtection="1">
      <alignment horizontal="center" vertical="center" wrapText="1"/>
      <protection locked="0"/>
    </xf>
    <xf numFmtId="0" fontId="12" fillId="8" borderId="13" xfId="19" applyFont="1" applyFill="1" applyBorder="1" applyAlignment="1" applyProtection="1">
      <alignment horizontal="center" vertical="center" wrapText="1"/>
      <protection locked="0"/>
    </xf>
    <xf numFmtId="0" fontId="12" fillId="8" borderId="8" xfId="19" applyFont="1" applyFill="1" applyBorder="1" applyAlignment="1" applyProtection="1">
      <alignment horizontal="center" vertical="center" wrapText="1"/>
      <protection locked="0"/>
    </xf>
    <xf numFmtId="0" fontId="12" fillId="8" borderId="0" xfId="19" applyFont="1" applyFill="1" applyAlignment="1" applyProtection="1">
      <alignment horizontal="center" vertical="center" wrapText="1"/>
      <protection locked="0"/>
    </xf>
    <xf numFmtId="0" fontId="12" fillId="8" borderId="9" xfId="19" applyFont="1" applyFill="1" applyBorder="1" applyAlignment="1" applyProtection="1">
      <alignment horizontal="center" vertical="center" wrapText="1"/>
      <protection locked="0"/>
    </xf>
    <xf numFmtId="0" fontId="12" fillId="8" borderId="10" xfId="19" applyFont="1" applyFill="1" applyBorder="1" applyAlignment="1" applyProtection="1">
      <alignment horizontal="center" vertical="center" wrapText="1"/>
      <protection locked="0"/>
    </xf>
    <xf numFmtId="0" fontId="12" fillId="8" borderId="3" xfId="19" applyFont="1" applyFill="1" applyBorder="1" applyAlignment="1" applyProtection="1">
      <alignment horizontal="center" vertical="center" wrapText="1"/>
      <protection locked="0"/>
    </xf>
    <xf numFmtId="0" fontId="12" fillId="8" borderId="11" xfId="19" applyFont="1" applyFill="1" applyBorder="1" applyAlignment="1" applyProtection="1">
      <alignment horizontal="center" vertical="center" wrapText="1"/>
      <protection locked="0"/>
    </xf>
    <xf numFmtId="0" fontId="20" fillId="8" borderId="2" xfId="19" applyFont="1" applyFill="1" applyBorder="1" applyAlignment="1" applyProtection="1">
      <alignment horizontal="left" vertical="center" wrapText="1"/>
      <protection locked="0"/>
    </xf>
    <xf numFmtId="0" fontId="14" fillId="9" borderId="2" xfId="19" applyFont="1" applyFill="1" applyBorder="1" applyAlignment="1" applyProtection="1">
      <alignment horizontal="center" vertical="center" wrapText="1"/>
      <protection locked="0"/>
    </xf>
    <xf numFmtId="14" fontId="5" fillId="8" borderId="2" xfId="19" applyNumberFormat="1" applyFont="1" applyFill="1" applyBorder="1" applyAlignment="1" applyProtection="1">
      <alignment horizontal="center" vertical="center" wrapText="1"/>
      <protection locked="0"/>
    </xf>
    <xf numFmtId="0" fontId="5" fillId="8" borderId="2" xfId="19" applyFont="1" applyFill="1" applyBorder="1" applyAlignment="1" applyProtection="1">
      <alignment horizontal="center" vertical="center" wrapText="1"/>
      <protection locked="0"/>
    </xf>
    <xf numFmtId="0" fontId="5" fillId="8" borderId="5" xfId="21" applyFont="1" applyFill="1" applyBorder="1" applyAlignment="1" applyProtection="1">
      <alignment horizontal="center" vertical="center" wrapText="1"/>
      <protection locked="0"/>
    </xf>
    <xf numFmtId="0" fontId="5" fillId="8" borderId="7" xfId="21" applyFont="1" applyFill="1" applyBorder="1" applyAlignment="1" applyProtection="1">
      <alignment horizontal="center" vertical="center" wrapText="1"/>
      <protection locked="0"/>
    </xf>
    <xf numFmtId="0" fontId="18" fillId="8" borderId="2" xfId="21" applyFont="1" applyFill="1" applyBorder="1" applyAlignment="1" applyProtection="1">
      <alignment horizontal="center" vertical="center" wrapText="1"/>
      <protection locked="0"/>
    </xf>
    <xf numFmtId="0" fontId="5" fillId="8" borderId="8" xfId="21" applyFont="1" applyFill="1" applyBorder="1" applyAlignment="1" applyProtection="1">
      <alignment horizontal="right" vertical="center" wrapText="1"/>
      <protection locked="0"/>
    </xf>
    <xf numFmtId="0" fontId="5" fillId="8" borderId="0" xfId="21" applyFont="1" applyFill="1" applyAlignment="1" applyProtection="1">
      <alignment horizontal="right" vertical="center" wrapText="1"/>
      <protection locked="0"/>
    </xf>
    <xf numFmtId="0" fontId="5" fillId="8" borderId="9" xfId="21" applyFont="1" applyFill="1" applyBorder="1" applyAlignment="1" applyProtection="1">
      <alignment horizontal="right" vertical="center" wrapText="1"/>
      <protection locked="0"/>
    </xf>
    <xf numFmtId="0" fontId="5" fillId="8" borderId="2" xfId="21" applyFont="1" applyFill="1" applyBorder="1" applyAlignment="1" applyProtection="1">
      <alignment horizontal="center" vertical="center" wrapText="1"/>
      <protection locked="0"/>
    </xf>
    <xf numFmtId="14" fontId="5" fillId="8" borderId="2" xfId="21" applyNumberFormat="1" applyFont="1" applyFill="1" applyBorder="1" applyAlignment="1" applyProtection="1">
      <alignment horizontal="center" vertical="center" wrapText="1"/>
      <protection locked="0"/>
    </xf>
    <xf numFmtId="0" fontId="5" fillId="3" borderId="2" xfId="19" applyFont="1" applyFill="1" applyBorder="1" applyAlignment="1" applyProtection="1">
      <alignment horizontal="center" vertical="center" wrapText="1"/>
      <protection locked="0"/>
    </xf>
    <xf numFmtId="0" fontId="5" fillId="8" borderId="4" xfId="19" applyFont="1" applyFill="1" applyBorder="1" applyAlignment="1" applyProtection="1">
      <alignment horizontal="center" vertical="center" wrapText="1"/>
      <protection hidden="1"/>
    </xf>
    <xf numFmtId="0" fontId="5" fillId="8" borderId="18" xfId="19" applyFont="1" applyFill="1" applyBorder="1" applyAlignment="1" applyProtection="1">
      <alignment horizontal="center" vertical="center" wrapText="1"/>
      <protection hidden="1"/>
    </xf>
    <xf numFmtId="0" fontId="5" fillId="8" borderId="1" xfId="19" applyFont="1" applyFill="1" applyBorder="1" applyAlignment="1" applyProtection="1">
      <alignment horizontal="center" vertical="center" wrapText="1"/>
      <protection hidden="1"/>
    </xf>
    <xf numFmtId="0" fontId="5" fillId="8" borderId="0" xfId="19" applyFont="1" applyFill="1" applyAlignment="1" applyProtection="1">
      <alignment horizontal="right" vertical="center" wrapText="1"/>
      <protection locked="0"/>
    </xf>
    <xf numFmtId="0" fontId="5" fillId="8" borderId="9" xfId="19" applyFont="1" applyFill="1" applyBorder="1" applyAlignment="1" applyProtection="1">
      <alignment horizontal="right" vertical="center" wrapText="1"/>
      <protection locked="0"/>
    </xf>
    <xf numFmtId="0" fontId="5" fillId="8" borderId="5" xfId="19" applyFont="1" applyFill="1" applyBorder="1" applyAlignment="1" applyProtection="1">
      <alignment horizontal="center" vertical="center" wrapText="1"/>
      <protection locked="0"/>
    </xf>
    <xf numFmtId="0" fontId="5" fillId="8" borderId="7" xfId="19" applyFont="1" applyFill="1" applyBorder="1" applyAlignment="1" applyProtection="1">
      <alignment horizontal="center" vertical="center" wrapText="1"/>
      <protection locked="0"/>
    </xf>
    <xf numFmtId="0" fontId="5" fillId="8" borderId="3" xfId="21" applyFont="1" applyFill="1" applyBorder="1" applyAlignment="1" applyProtection="1">
      <alignment horizontal="right" vertical="center" wrapText="1"/>
      <protection locked="0"/>
    </xf>
    <xf numFmtId="0" fontId="5" fillId="0" borderId="28" xfId="4" applyBorder="1" applyAlignment="1" applyProtection="1">
      <alignment horizontal="left" vertical="center" wrapText="1"/>
      <protection locked="0"/>
    </xf>
    <xf numFmtId="0" fontId="5" fillId="0" borderId="29" xfId="4" applyBorder="1" applyAlignment="1" applyProtection="1">
      <alignment horizontal="left" vertical="center" wrapText="1"/>
      <protection locked="0"/>
    </xf>
    <xf numFmtId="0" fontId="5" fillId="0" borderId="30" xfId="4" applyBorder="1" applyAlignment="1" applyProtection="1">
      <alignment horizontal="left" vertical="center" wrapText="1"/>
      <protection locked="0"/>
    </xf>
    <xf numFmtId="0" fontId="5" fillId="0" borderId="31" xfId="4" applyBorder="1" applyAlignment="1" applyProtection="1">
      <alignment horizontal="left" vertical="center" wrapText="1"/>
      <protection locked="0"/>
    </xf>
    <xf numFmtId="0" fontId="5" fillId="0" borderId="5" xfId="4" applyBorder="1" applyAlignment="1" applyProtection="1">
      <alignment horizontal="center" vertical="center" wrapText="1"/>
      <protection locked="0"/>
    </xf>
    <xf numFmtId="0" fontId="5" fillId="0" borderId="6" xfId="4" applyBorder="1" applyAlignment="1" applyProtection="1">
      <alignment horizontal="center" vertical="center" wrapText="1"/>
      <protection locked="0"/>
    </xf>
    <xf numFmtId="0" fontId="5" fillId="0" borderId="7" xfId="4" applyBorder="1" applyAlignment="1" applyProtection="1">
      <alignment horizontal="center" vertical="center" wrapText="1"/>
      <protection locked="0"/>
    </xf>
    <xf numFmtId="0" fontId="0" fillId="0" borderId="5" xfId="19" applyFont="1" applyBorder="1" applyAlignment="1" applyProtection="1">
      <alignment horizontal="center" vertical="center" wrapText="1"/>
      <protection locked="0"/>
    </xf>
    <xf numFmtId="0" fontId="0" fillId="0" borderId="7" xfId="19" applyFont="1" applyBorder="1" applyAlignment="1" applyProtection="1">
      <alignment horizontal="center" vertical="center" wrapText="1"/>
      <protection locked="0"/>
    </xf>
    <xf numFmtId="0" fontId="5" fillId="8" borderId="31" xfId="19" applyFont="1" applyFill="1" applyBorder="1" applyAlignment="1" applyProtection="1">
      <alignment horizontal="left" vertical="center" wrapText="1"/>
      <protection locked="0"/>
    </xf>
    <xf numFmtId="0" fontId="5" fillId="8" borderId="29" xfId="19" applyFont="1" applyFill="1" applyBorder="1" applyAlignment="1" applyProtection="1">
      <alignment horizontal="left" vertical="center" wrapText="1"/>
      <protection locked="0"/>
    </xf>
    <xf numFmtId="0" fontId="5" fillId="8" borderId="30" xfId="19" applyFont="1" applyFill="1" applyBorder="1" applyAlignment="1" applyProtection="1">
      <alignment horizontal="left" vertical="center" wrapText="1"/>
      <protection locked="0"/>
    </xf>
    <xf numFmtId="0" fontId="18" fillId="8" borderId="2" xfId="19" applyFont="1" applyFill="1" applyBorder="1" applyAlignment="1" applyProtection="1">
      <alignment horizontal="center" vertical="center" wrapText="1"/>
      <protection locked="0"/>
    </xf>
    <xf numFmtId="0" fontId="0" fillId="8" borderId="4" xfId="19" applyFont="1" applyFill="1" applyBorder="1" applyAlignment="1" applyProtection="1">
      <alignment horizontal="center" vertical="center" wrapText="1"/>
      <protection hidden="1"/>
    </xf>
    <xf numFmtId="0" fontId="0" fillId="8" borderId="18" xfId="19" applyFont="1" applyFill="1" applyBorder="1" applyAlignment="1" applyProtection="1">
      <alignment horizontal="center" vertical="center" wrapText="1"/>
      <protection hidden="1"/>
    </xf>
    <xf numFmtId="0" fontId="0" fillId="8" borderId="1" xfId="19" applyFont="1" applyFill="1" applyBorder="1" applyAlignment="1" applyProtection="1">
      <alignment horizontal="center" vertical="center" wrapText="1"/>
      <protection hidden="1"/>
    </xf>
    <xf numFmtId="9" fontId="0" fillId="8" borderId="22" xfId="19" applyNumberFormat="1" applyFont="1" applyFill="1" applyBorder="1" applyAlignment="1" applyProtection="1">
      <alignment horizontal="center" vertical="center" wrapText="1"/>
      <protection hidden="1"/>
    </xf>
    <xf numFmtId="0" fontId="0" fillId="8" borderId="4" xfId="19" applyFont="1" applyFill="1" applyBorder="1" applyAlignment="1" applyProtection="1">
      <alignment horizontal="center" vertical="center" wrapText="1"/>
      <protection locked="0"/>
    </xf>
    <xf numFmtId="0" fontId="0" fillId="8" borderId="18" xfId="19" applyFont="1" applyFill="1" applyBorder="1" applyAlignment="1" applyProtection="1">
      <alignment horizontal="center" vertical="center" wrapText="1"/>
      <protection locked="0"/>
    </xf>
    <xf numFmtId="0" fontId="0" fillId="8" borderId="1" xfId="19" applyFont="1" applyFill="1" applyBorder="1" applyAlignment="1" applyProtection="1">
      <alignment horizontal="center" vertical="center" wrapText="1"/>
      <protection locked="0"/>
    </xf>
    <xf numFmtId="9" fontId="0" fillId="8" borderId="4" xfId="20" applyFont="1" applyFill="1" applyBorder="1" applyAlignment="1" applyProtection="1">
      <alignment horizontal="center" vertical="center" wrapText="1"/>
      <protection hidden="1"/>
    </xf>
    <xf numFmtId="9" fontId="0" fillId="8" borderId="18" xfId="20" applyFont="1" applyFill="1" applyBorder="1" applyAlignment="1" applyProtection="1">
      <alignment horizontal="center" vertical="center" wrapText="1"/>
      <protection hidden="1"/>
    </xf>
    <xf numFmtId="9" fontId="0" fillId="8" borderId="1" xfId="20" applyFont="1" applyFill="1" applyBorder="1" applyAlignment="1" applyProtection="1">
      <alignment horizontal="center" vertical="center" wrapText="1"/>
      <protection hidden="1"/>
    </xf>
    <xf numFmtId="0" fontId="5" fillId="0" borderId="27" xfId="4" applyBorder="1" applyAlignment="1" applyProtection="1">
      <alignment vertical="center" wrapText="1"/>
      <protection locked="0"/>
    </xf>
    <xf numFmtId="0" fontId="5" fillId="0" borderId="24" xfId="4" applyBorder="1" applyAlignment="1" applyProtection="1">
      <alignment vertical="center" wrapText="1"/>
      <protection locked="0"/>
    </xf>
    <xf numFmtId="0" fontId="0" fillId="0" borderId="31" xfId="19" applyFont="1" applyBorder="1" applyAlignment="1" applyProtection="1">
      <alignment horizontal="left" vertical="center" wrapText="1"/>
      <protection locked="0"/>
    </xf>
    <xf numFmtId="0" fontId="0" fillId="0" borderId="29" xfId="19" applyFont="1" applyBorder="1" applyAlignment="1" applyProtection="1">
      <alignment horizontal="left" vertical="center" wrapText="1"/>
      <protection locked="0"/>
    </xf>
    <xf numFmtId="0" fontId="0" fillId="0" borderId="30" xfId="19" applyFont="1" applyBorder="1" applyAlignment="1" applyProtection="1">
      <alignment horizontal="left" vertical="center" wrapText="1"/>
      <protection locked="0"/>
    </xf>
    <xf numFmtId="9" fontId="0" fillId="8" borderId="4" xfId="19" applyNumberFormat="1" applyFont="1" applyFill="1" applyBorder="1" applyAlignment="1" applyProtection="1">
      <alignment horizontal="center" vertical="center" wrapText="1"/>
      <protection hidden="1"/>
    </xf>
    <xf numFmtId="9" fontId="0" fillId="8" borderId="18" xfId="19" applyNumberFormat="1" applyFont="1" applyFill="1" applyBorder="1" applyAlignment="1" applyProtection="1">
      <alignment horizontal="center" vertical="center" wrapText="1"/>
      <protection hidden="1"/>
    </xf>
    <xf numFmtId="9" fontId="0" fillId="8" borderId="1" xfId="19" applyNumberFormat="1" applyFont="1" applyFill="1" applyBorder="1" applyAlignment="1" applyProtection="1">
      <alignment horizontal="center" vertical="center" wrapText="1"/>
      <protection hidden="1"/>
    </xf>
    <xf numFmtId="0" fontId="0" fillId="8" borderId="21" xfId="19" applyFont="1" applyFill="1" applyBorder="1" applyAlignment="1" applyProtection="1">
      <alignment vertical="center" wrapText="1"/>
      <protection locked="0"/>
    </xf>
    <xf numFmtId="0" fontId="0" fillId="8" borderId="17" xfId="19" applyFont="1" applyFill="1" applyBorder="1" applyAlignment="1" applyProtection="1">
      <alignment vertical="center" wrapText="1"/>
      <protection locked="0"/>
    </xf>
    <xf numFmtId="0" fontId="0" fillId="8" borderId="27" xfId="19" applyFont="1" applyFill="1" applyBorder="1" applyAlignment="1" applyProtection="1">
      <alignment vertical="center" wrapText="1"/>
      <protection locked="0"/>
    </xf>
    <xf numFmtId="0" fontId="0" fillId="8" borderId="24" xfId="19" applyFont="1" applyFill="1" applyBorder="1" applyAlignment="1" applyProtection="1">
      <alignment vertical="center" wrapText="1"/>
      <protection locked="0"/>
    </xf>
    <xf numFmtId="9" fontId="0" fillId="8" borderId="25" xfId="19" applyNumberFormat="1" applyFont="1" applyFill="1" applyBorder="1" applyAlignment="1" applyProtection="1">
      <alignment horizontal="center" vertical="center" wrapText="1"/>
      <protection hidden="1"/>
    </xf>
    <xf numFmtId="9" fontId="0" fillId="8" borderId="19" xfId="19" applyNumberFormat="1" applyFont="1" applyFill="1" applyBorder="1" applyAlignment="1" applyProtection="1">
      <alignment horizontal="center" vertical="center" wrapText="1"/>
      <protection hidden="1"/>
    </xf>
    <xf numFmtId="9" fontId="0" fillId="8" borderId="15" xfId="19" applyNumberFormat="1" applyFont="1" applyFill="1" applyBorder="1" applyAlignment="1" applyProtection="1">
      <alignment horizontal="center" vertical="center" wrapText="1"/>
      <protection hidden="1"/>
    </xf>
    <xf numFmtId="0" fontId="5" fillId="0" borderId="4" xfId="4" applyBorder="1" applyAlignment="1" applyProtection="1">
      <alignment horizontal="center" vertical="center" wrapText="1"/>
      <protection locked="0"/>
    </xf>
    <xf numFmtId="0" fontId="5" fillId="0" borderId="18" xfId="4" applyBorder="1" applyAlignment="1" applyProtection="1">
      <alignment horizontal="center" vertical="center" wrapText="1"/>
      <protection locked="0"/>
    </xf>
    <xf numFmtId="0" fontId="5" fillId="0" borderId="1" xfId="4" applyBorder="1" applyAlignment="1" applyProtection="1">
      <alignment horizontal="center" vertical="center" wrapText="1"/>
      <protection locked="0"/>
    </xf>
    <xf numFmtId="9" fontId="0" fillId="0" borderId="4" xfId="1" applyFont="1" applyBorder="1" applyAlignment="1" applyProtection="1">
      <alignment horizontal="center" vertical="center" wrapText="1"/>
      <protection hidden="1"/>
    </xf>
    <xf numFmtId="9" fontId="0" fillId="0" borderId="18" xfId="1" applyFont="1" applyBorder="1" applyAlignment="1" applyProtection="1">
      <alignment horizontal="center" vertical="center" wrapText="1"/>
      <protection hidden="1"/>
    </xf>
    <xf numFmtId="9" fontId="0" fillId="0" borderId="1" xfId="1" applyFont="1" applyBorder="1" applyAlignment="1" applyProtection="1">
      <alignment horizontal="center" vertical="center" wrapText="1"/>
      <protection hidden="1"/>
    </xf>
    <xf numFmtId="0" fontId="0" fillId="8" borderId="4" xfId="19" applyFont="1" applyFill="1" applyBorder="1" applyAlignment="1" applyProtection="1">
      <alignment horizontal="left" vertical="center" wrapText="1"/>
      <protection locked="0"/>
    </xf>
    <xf numFmtId="0" fontId="0" fillId="8" borderId="18" xfId="19" applyFont="1" applyFill="1" applyBorder="1" applyAlignment="1" applyProtection="1">
      <alignment horizontal="left" vertical="center" wrapText="1"/>
      <protection locked="0"/>
    </xf>
    <xf numFmtId="0" fontId="0" fillId="8" borderId="1" xfId="19" applyFont="1" applyFill="1" applyBorder="1" applyAlignment="1" applyProtection="1">
      <alignment horizontal="left" vertical="center" wrapText="1"/>
      <protection locked="0"/>
    </xf>
    <xf numFmtId="0" fontId="5" fillId="0" borderId="4" xfId="4" applyBorder="1" applyAlignment="1" applyProtection="1">
      <alignment horizontal="left" vertical="center" wrapText="1"/>
      <protection locked="0"/>
    </xf>
    <xf numFmtId="0" fontId="5" fillId="0" borderId="18" xfId="4" applyBorder="1" applyAlignment="1" applyProtection="1">
      <alignment horizontal="left" vertical="center" wrapText="1"/>
      <protection locked="0"/>
    </xf>
    <xf numFmtId="0" fontId="5" fillId="0" borderId="1" xfId="4" applyBorder="1" applyAlignment="1" applyProtection="1">
      <alignment horizontal="left" vertical="center" wrapText="1"/>
      <protection locked="0"/>
    </xf>
    <xf numFmtId="0" fontId="5" fillId="8" borderId="2" xfId="0" applyFont="1" applyFill="1" applyBorder="1" applyAlignment="1">
      <alignment horizontal="left" vertical="center" wrapText="1"/>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5" fillId="3" borderId="4" xfId="0" applyFont="1" applyFill="1" applyBorder="1" applyAlignment="1">
      <alignment horizontal="center" vertical="center"/>
    </xf>
    <xf numFmtId="0" fontId="0" fillId="3" borderId="4" xfId="0" applyFill="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justify" vertical="center" wrapText="1"/>
    </xf>
    <xf numFmtId="0" fontId="8" fillId="0" borderId="2" xfId="0" applyFont="1" applyBorder="1" applyAlignment="1">
      <alignment vertical="center" wrapText="1"/>
    </xf>
    <xf numFmtId="0" fontId="5"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5" fillId="0" borderId="2" xfId="0" applyFont="1" applyBorder="1" applyAlignment="1">
      <alignment vertical="center" wrapText="1"/>
    </xf>
    <xf numFmtId="0" fontId="8" fillId="2" borderId="2" xfId="0" applyFont="1" applyFill="1" applyBorder="1" applyAlignment="1">
      <alignment horizontal="center"/>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8" fillId="0" borderId="2" xfId="0" applyFont="1" applyBorder="1" applyAlignment="1">
      <alignment horizontal="justify" vertical="center" wrapText="1"/>
    </xf>
    <xf numFmtId="0" fontId="13" fillId="0" borderId="0" xfId="2" applyFont="1" applyAlignment="1">
      <alignment horizontal="center" vertical="center"/>
    </xf>
    <xf numFmtId="0" fontId="4" fillId="0" borderId="0" xfId="2" applyAlignment="1">
      <alignment horizontal="center" vertical="center"/>
    </xf>
    <xf numFmtId="0" fontId="13" fillId="0" borderId="0" xfId="2" applyFont="1" applyAlignment="1">
      <alignment horizontal="center"/>
    </xf>
  </cellXfs>
  <cellStyles count="24">
    <cellStyle name="Hipervínculo 2" xfId="15"/>
    <cellStyle name="Normal" xfId="0" builtinId="0"/>
    <cellStyle name="Normal 2" xfId="2"/>
    <cellStyle name="Normal 2 2" xfId="4"/>
    <cellStyle name="Normal 2 3" xfId="5"/>
    <cellStyle name="Normal 2 3 2" xfId="9"/>
    <cellStyle name="Normal 2 4" xfId="11"/>
    <cellStyle name="Normal 2 5" xfId="7"/>
    <cellStyle name="Normal 2 5 2" xfId="21"/>
    <cellStyle name="Normal 2 6" xfId="19"/>
    <cellStyle name="Normal 3" xfId="14"/>
    <cellStyle name="Normal 3 2" xfId="18"/>
    <cellStyle name="Normal 3 3" xfId="17"/>
    <cellStyle name="Normal 4" xfId="13"/>
    <cellStyle name="Normal 4 2" xfId="23"/>
    <cellStyle name="Porcentaje" xfId="1" builtinId="5"/>
    <cellStyle name="Porcentaje 2" xfId="3"/>
    <cellStyle name="Porcentaje 2 2" xfId="6"/>
    <cellStyle name="Porcentaje 2 2 2" xfId="10"/>
    <cellStyle name="Porcentaje 2 3" xfId="12"/>
    <cellStyle name="Porcentaje 2 4" xfId="8"/>
    <cellStyle name="Porcentaje 2 4 2" xfId="22"/>
    <cellStyle name="Porcentaje 2 5" xfId="20"/>
    <cellStyle name="Porcentaje 3" xfId="16"/>
  </cellStyles>
  <dxfs count="10">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microsoft.com/office/2017/10/relationships/person" Target="persons/perso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xmlns=""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xmlns="" id="{309C5AB7-B5AC-4B49-8028-CFEF51D4B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7538" y="239790"/>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xmlns=""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8e4e8bf4dc82b8b/INTEGRACION%20SOCIAL/RIESGOS/GESTI&#211;N%202025/GESTI&#211;N%20FINANCIERA/ACTUALIZACI&#211;N/20240630_eval_controles_riesgos_gf_v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8e4e8bf4dc82b8b/INTEGRACION%20SOCIAL/RIESGOS/GESTI&#211;N%202025/GESTI&#211;N%20FINANCIERA/ACTUALIZACI&#211;N/Mapa%20de%20riesgos%20de%20gesti&#243;n%20nuvo%20para%20G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disgovco-my.sharepoint.com/d8e4e8bf4dc82b8b/INTEGRACION%20SOCIAL/RIESGOS/GESTI&#211;N%202025/GESTI&#211;N%20FINANCIERA/ACTUALIZACI&#211;N/20240630_eval_controles_riesgos_gf_v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disgovco-my.sharepoint.com/d8e4e8bf4dc82b8b/INTEGRACION%20SOCIAL/RIESGOS/GESTI&#211;N%202025/GESTI&#211;N%20FINANCIERA/II%20TRIMESTRE/20250630_riesgos_gesti&#243;n_v0_gf_II_monitore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disgovco-my.sharepoint.com/Users/bibic/Downloads/20250221_for_sg_013_v4_mapa_riesgos.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Users/bibic/AppData/Local/Temp/2080666d-59f3-4ed9-a56b-7d6bdc67d153_Evaluacio&#769;n%20de%20controles%202025.zip.153/Evaluacio&#9568;&#252;n%20de%20controles%202025/Gestio&#9568;&#252;n/20250331_riesgos_gestion_gf_v0_I_monitoreo_ok.xlsx?304AEAAE" TargetMode="External"/><Relationship Id="rId1" Type="http://schemas.openxmlformats.org/officeDocument/2006/relationships/externalLinkPath" Target="file:///\\304AEAAE\20250331_riesgos_gestion_gf_v0_I_monitoreo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Anexos"/>
      <sheetName val="Eval_controles"/>
      <sheetName val="Criteri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Anex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_controles"/>
      <sheetName val="Criterios"/>
      <sheetName val="2. Anexos"/>
    </sheetNames>
    <sheetDataSet>
      <sheetData sheetId="0" refreshError="1"/>
      <sheetData sheetId="1" refreshError="1">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y plan de tratamiento"/>
      <sheetName val="Anexos"/>
      <sheetName val="Criterios"/>
    </sheetNames>
    <sheetDataSet>
      <sheetData sheetId="0"/>
      <sheetData sheetId="1"/>
      <sheetData sheetId="2">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cell r="C9">
            <v>0</v>
          </cell>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y plan de tratamiento"/>
      <sheetName val="2. Evaluación de controles"/>
      <sheetName val="Anexos"/>
      <sheetName val="Criterios"/>
    </sheetNames>
    <sheetDataSet>
      <sheetData sheetId="0" refreshError="1"/>
      <sheetData sheetId="1" refreshError="1"/>
      <sheetData sheetId="2" refreshError="1"/>
      <sheetData sheetId="3" refreshError="1">
        <row r="20">
          <cell r="A20" t="str">
            <v>Muy baja</v>
          </cell>
        </row>
        <row r="21">
          <cell r="A21" t="str">
            <v>Baja</v>
          </cell>
        </row>
        <row r="22">
          <cell r="A22" t="str">
            <v>Media</v>
          </cell>
        </row>
        <row r="23">
          <cell r="A23" t="str">
            <v>Alta</v>
          </cell>
        </row>
        <row r="24">
          <cell r="A24" t="str">
            <v>Muy alta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y plan de tratamiento"/>
      <sheetName val="2. Evaluación de controles"/>
      <sheetName val="Anexos"/>
      <sheetName val="Criterios"/>
    </sheetNames>
    <sheetDataSet>
      <sheetData sheetId="0" refreshError="1"/>
      <sheetData sheetId="1" refreshError="1"/>
      <sheetData sheetId="2" refreshError="1"/>
      <sheetData sheetId="3" refreshError="1">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cell r="C9">
            <v>0</v>
          </cell>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persons/person.xml><?xml version="1.0" encoding="utf-8"?>
<personList xmlns="http://schemas.microsoft.com/office/spreadsheetml/2018/threadedcomments" xmlns:x="http://schemas.openxmlformats.org/spreadsheetml/2006/main">
  <person displayName="Bibiana Cubillos" id="{DAA07980-B0A3-4137-AB47-67B52CD1013E}" userId="d8e4e8bf4dc82b8b"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95" dT="2025-03-05T16:14:48.03" personId="{DAA07980-B0A3-4137-AB47-67B52CD1013E}" id="{E8BB4794-92F8-45E1-9FFF-6458F12AF03B}">
    <text>Ajustar de acuerdo con los resultados del 012 y según lo que definan en la primera pestaña del formato.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
  <sheetViews>
    <sheetView tabSelected="1" topLeftCell="AH1" zoomScale="70" zoomScaleNormal="70" zoomScaleSheetLayoutView="85" zoomScalePageLayoutView="51" workbookViewId="0">
      <selection activeCell="AR14" sqref="AR14:AS14"/>
    </sheetView>
  </sheetViews>
  <sheetFormatPr baseColWidth="10" defaultColWidth="11.42578125" defaultRowHeight="12.75" x14ac:dyDescent="0.2"/>
  <cols>
    <col min="1" max="1" width="15.140625" style="16" customWidth="1"/>
    <col min="2" max="2" width="18.5703125" style="16" customWidth="1"/>
    <col min="3" max="3" width="27.140625" style="16" customWidth="1"/>
    <col min="4" max="4" width="15.140625" style="16" customWidth="1"/>
    <col min="5" max="5" width="9.85546875" style="16" customWidth="1"/>
    <col min="6" max="6" width="30.85546875" style="16" customWidth="1"/>
    <col min="7" max="7" width="47" style="16" customWidth="1"/>
    <col min="8" max="8" width="30.85546875" style="16" customWidth="1"/>
    <col min="9" max="9" width="18.85546875" style="16" customWidth="1"/>
    <col min="10" max="10" width="16.140625" style="16" customWidth="1"/>
    <col min="11" max="11" width="10" style="16" customWidth="1"/>
    <col min="12" max="12" width="10.85546875" style="16" bestFit="1" customWidth="1"/>
    <col min="13" max="13" width="77.5703125" style="16" customWidth="1"/>
    <col min="14" max="15" width="10.85546875" style="16" customWidth="1"/>
    <col min="16" max="16" width="16.140625" style="16" customWidth="1"/>
    <col min="17" max="17" width="10" style="16" customWidth="1"/>
    <col min="18" max="18" width="9.5703125" style="16" bestFit="1" customWidth="1"/>
    <col min="19" max="19" width="11.85546875" style="16" customWidth="1"/>
    <col min="20" max="20" width="77.42578125" style="16" customWidth="1"/>
    <col min="21" max="21" width="14.85546875" style="16" customWidth="1"/>
    <col min="22" max="22" width="17.140625" style="16" customWidth="1"/>
    <col min="23" max="23" width="9.42578125" style="16" customWidth="1"/>
    <col min="24" max="24" width="10.5703125" style="16" bestFit="1" customWidth="1"/>
    <col min="25" max="25" width="14.85546875" style="16" customWidth="1"/>
    <col min="26" max="26" width="10.140625" style="16" bestFit="1" customWidth="1"/>
    <col min="27" max="27" width="12.42578125" style="16" customWidth="1"/>
    <col min="28" max="28" width="38.85546875" style="16" customWidth="1"/>
    <col min="29" max="29" width="15.5703125" style="16" customWidth="1"/>
    <col min="30" max="30" width="38.42578125" style="16" customWidth="1"/>
    <col min="31" max="31" width="9.85546875" style="16" customWidth="1"/>
    <col min="32" max="32" width="11.140625" style="16" bestFit="1" customWidth="1"/>
    <col min="33" max="33" width="12.42578125" style="16" customWidth="1"/>
    <col min="34" max="34" width="38.85546875" style="16" customWidth="1"/>
    <col min="35" max="35" width="15" style="16" customWidth="1"/>
    <col min="36" max="36" width="34.85546875" style="16" customWidth="1"/>
    <col min="37" max="37" width="9.85546875" style="16" customWidth="1"/>
    <col min="38" max="38" width="12.85546875" style="16" customWidth="1"/>
    <col min="39" max="39" width="13.140625" style="16" customWidth="1"/>
    <col min="40" max="40" width="38.85546875" style="16" customWidth="1"/>
    <col min="41" max="41" width="15.140625" style="16" customWidth="1"/>
    <col min="42" max="42" width="34.85546875" style="16" customWidth="1"/>
    <col min="43" max="43" width="9.85546875" style="16" customWidth="1"/>
    <col min="44" max="44" width="13.140625" style="16" customWidth="1"/>
    <col min="45" max="45" width="12.5703125" style="16" customWidth="1"/>
    <col min="46" max="46" width="36.42578125" style="16" customWidth="1"/>
    <col min="47" max="47" width="16.42578125" style="16" customWidth="1"/>
    <col min="48" max="48" width="34.85546875" style="16" customWidth="1"/>
    <col min="49" max="49" width="2.42578125" style="16" customWidth="1"/>
    <col min="50" max="52" width="11.42578125" style="31" customWidth="1"/>
    <col min="53" max="54" width="11.42578125" style="31"/>
    <col min="55" max="16384" width="11.42578125" style="16"/>
  </cols>
  <sheetData>
    <row r="1" spans="1:54" ht="21" customHeight="1" x14ac:dyDescent="0.2">
      <c r="A1" s="206"/>
      <c r="B1" s="206"/>
      <c r="C1" s="208" t="s">
        <v>139</v>
      </c>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10"/>
      <c r="AU1" s="51" t="s">
        <v>34</v>
      </c>
      <c r="AV1" s="49" t="s">
        <v>132</v>
      </c>
      <c r="AW1" s="30"/>
      <c r="AX1" s="30"/>
      <c r="AY1" s="30"/>
      <c r="AZ1" s="30"/>
      <c r="BA1" s="30"/>
    </row>
    <row r="2" spans="1:54" ht="21" customHeight="1" x14ac:dyDescent="0.2">
      <c r="A2" s="206"/>
      <c r="B2" s="206"/>
      <c r="C2" s="211"/>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3"/>
      <c r="AU2" s="51" t="s">
        <v>35</v>
      </c>
      <c r="AV2" s="49">
        <v>4</v>
      </c>
      <c r="AW2" s="30"/>
      <c r="AX2" s="30"/>
      <c r="AY2" s="30"/>
      <c r="AZ2" s="30"/>
      <c r="BA2" s="30"/>
    </row>
    <row r="3" spans="1:54" ht="21" customHeight="1" x14ac:dyDescent="0.2">
      <c r="A3" s="206"/>
      <c r="B3" s="206"/>
      <c r="C3" s="211"/>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3"/>
      <c r="AU3" s="51" t="s">
        <v>36</v>
      </c>
      <c r="AV3" s="49" t="s">
        <v>207</v>
      </c>
      <c r="AW3" s="30"/>
      <c r="AX3" s="30"/>
      <c r="AY3" s="30"/>
      <c r="AZ3" s="30"/>
      <c r="BA3" s="30"/>
    </row>
    <row r="4" spans="1:54" ht="21" customHeight="1" x14ac:dyDescent="0.2">
      <c r="A4" s="206"/>
      <c r="B4" s="206"/>
      <c r="C4" s="214"/>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6"/>
      <c r="AU4" s="51" t="s">
        <v>37</v>
      </c>
      <c r="AV4" s="49" t="s">
        <v>199</v>
      </c>
      <c r="AW4" s="30"/>
      <c r="AX4" s="30"/>
      <c r="AY4" s="30"/>
      <c r="AZ4" s="30"/>
      <c r="BA4" s="30"/>
    </row>
    <row r="5" spans="1:54" x14ac:dyDescent="0.2">
      <c r="A5" s="218"/>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56" t="s">
        <v>205</v>
      </c>
      <c r="AW5" s="30"/>
      <c r="AX5" s="30"/>
      <c r="AY5" s="30"/>
      <c r="AZ5" s="30"/>
      <c r="BA5" s="30"/>
    </row>
    <row r="6" spans="1:54" x14ac:dyDescent="0.2">
      <c r="A6" s="222" t="s">
        <v>60</v>
      </c>
      <c r="B6" s="222"/>
      <c r="C6" s="25" t="s">
        <v>61</v>
      </c>
      <c r="D6" s="24"/>
      <c r="E6" s="24"/>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30"/>
      <c r="AX6" s="30"/>
      <c r="AY6" s="30"/>
      <c r="AZ6" s="30"/>
      <c r="BA6" s="30"/>
    </row>
    <row r="7" spans="1:54" x14ac:dyDescent="0.2">
      <c r="A7" s="57"/>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30"/>
      <c r="AX7" s="30"/>
      <c r="AY7" s="30"/>
      <c r="AZ7" s="30"/>
      <c r="BA7" s="30"/>
    </row>
    <row r="8" spans="1:54" ht="26.25" customHeight="1" x14ac:dyDescent="0.2">
      <c r="A8" s="219" t="s">
        <v>40</v>
      </c>
      <c r="B8" s="220"/>
      <c r="C8" s="220"/>
      <c r="D8" s="220"/>
      <c r="E8" s="220"/>
      <c r="F8" s="220"/>
      <c r="G8" s="220"/>
      <c r="H8" s="220"/>
      <c r="I8" s="220"/>
      <c r="J8" s="220"/>
      <c r="K8" s="220"/>
      <c r="L8" s="221"/>
      <c r="M8" s="187" t="s">
        <v>52</v>
      </c>
      <c r="N8" s="188"/>
      <c r="O8" s="188"/>
      <c r="P8" s="188"/>
      <c r="Q8" s="188"/>
      <c r="R8" s="188"/>
      <c r="S8" s="188"/>
      <c r="T8" s="188"/>
      <c r="U8" s="188"/>
      <c r="V8" s="188"/>
      <c r="W8" s="188"/>
      <c r="X8" s="188"/>
      <c r="Y8" s="189"/>
      <c r="Z8" s="175" t="s">
        <v>41</v>
      </c>
      <c r="AA8" s="175"/>
      <c r="AB8" s="175"/>
      <c r="AC8" s="175"/>
      <c r="AD8" s="175"/>
      <c r="AE8" s="175"/>
      <c r="AF8" s="175"/>
      <c r="AG8" s="175"/>
      <c r="AH8" s="175"/>
      <c r="AI8" s="175"/>
      <c r="AJ8" s="175"/>
      <c r="AK8" s="175"/>
      <c r="AL8" s="175"/>
      <c r="AM8" s="175"/>
      <c r="AN8" s="175"/>
      <c r="AO8" s="175"/>
      <c r="AP8" s="175"/>
      <c r="AQ8" s="175"/>
      <c r="AR8" s="175"/>
      <c r="AS8" s="175"/>
      <c r="AT8" s="175"/>
      <c r="AU8" s="175"/>
      <c r="AV8" s="175"/>
      <c r="AW8" s="31"/>
    </row>
    <row r="9" spans="1:54" s="17" customFormat="1" ht="46.5" customHeight="1" x14ac:dyDescent="0.2">
      <c r="A9" s="176" t="s">
        <v>6</v>
      </c>
      <c r="B9" s="176" t="s">
        <v>8</v>
      </c>
      <c r="C9" s="176" t="s">
        <v>64</v>
      </c>
      <c r="D9" s="176" t="s">
        <v>5</v>
      </c>
      <c r="E9" s="176" t="s">
        <v>7</v>
      </c>
      <c r="F9" s="176" t="s">
        <v>206</v>
      </c>
      <c r="G9" s="177" t="s">
        <v>9</v>
      </c>
      <c r="H9" s="177" t="s">
        <v>107</v>
      </c>
      <c r="I9" s="207" t="s">
        <v>10</v>
      </c>
      <c r="J9" s="185" t="s">
        <v>17</v>
      </c>
      <c r="K9" s="186"/>
      <c r="L9" s="186"/>
      <c r="M9" s="193" t="s">
        <v>23</v>
      </c>
      <c r="N9" s="193" t="s">
        <v>26</v>
      </c>
      <c r="O9" s="193" t="s">
        <v>99</v>
      </c>
      <c r="P9" s="217" t="s">
        <v>27</v>
      </c>
      <c r="Q9" s="217"/>
      <c r="R9" s="217"/>
      <c r="S9" s="223" t="s">
        <v>53</v>
      </c>
      <c r="T9" s="190" t="s">
        <v>29</v>
      </c>
      <c r="U9" s="191"/>
      <c r="V9" s="191"/>
      <c r="W9" s="191"/>
      <c r="X9" s="191"/>
      <c r="Y9" s="192"/>
      <c r="Z9" s="182" t="s">
        <v>203</v>
      </c>
      <c r="AA9" s="183"/>
      <c r="AB9" s="183"/>
      <c r="AC9" s="183"/>
      <c r="AD9" s="184"/>
      <c r="AE9" s="182" t="s">
        <v>204</v>
      </c>
      <c r="AF9" s="183"/>
      <c r="AG9" s="183"/>
      <c r="AH9" s="183"/>
      <c r="AI9" s="183"/>
      <c r="AJ9" s="184"/>
      <c r="AK9" s="182" t="s">
        <v>202</v>
      </c>
      <c r="AL9" s="183"/>
      <c r="AM9" s="183"/>
      <c r="AN9" s="183"/>
      <c r="AO9" s="183"/>
      <c r="AP9" s="184"/>
      <c r="AQ9" s="182" t="s">
        <v>59</v>
      </c>
      <c r="AR9" s="183"/>
      <c r="AS9" s="183"/>
      <c r="AT9" s="183"/>
      <c r="AU9" s="183"/>
      <c r="AV9" s="184"/>
      <c r="AW9" s="32"/>
      <c r="AX9" s="32"/>
      <c r="AY9" s="32"/>
      <c r="AZ9" s="32"/>
      <c r="BA9" s="32"/>
      <c r="BB9" s="32"/>
    </row>
    <row r="10" spans="1:54" ht="60.75" customHeight="1" x14ac:dyDescent="0.2">
      <c r="A10" s="177"/>
      <c r="B10" s="177"/>
      <c r="C10" s="177"/>
      <c r="D10" s="177"/>
      <c r="E10" s="177"/>
      <c r="F10" s="177"/>
      <c r="G10" s="181"/>
      <c r="H10" s="181"/>
      <c r="I10" s="193"/>
      <c r="J10" s="26" t="s">
        <v>15</v>
      </c>
      <c r="K10" s="26" t="s">
        <v>16</v>
      </c>
      <c r="L10" s="26" t="s">
        <v>22</v>
      </c>
      <c r="M10" s="193"/>
      <c r="N10" s="193"/>
      <c r="O10" s="193"/>
      <c r="P10" s="26" t="s">
        <v>15</v>
      </c>
      <c r="Q10" s="26" t="s">
        <v>16</v>
      </c>
      <c r="R10" s="26" t="s">
        <v>22</v>
      </c>
      <c r="S10" s="207"/>
      <c r="T10" s="26" t="s">
        <v>28</v>
      </c>
      <c r="U10" s="26" t="s">
        <v>30</v>
      </c>
      <c r="V10" s="26" t="s">
        <v>43</v>
      </c>
      <c r="W10" s="15" t="s">
        <v>42</v>
      </c>
      <c r="X10" s="26" t="s">
        <v>38</v>
      </c>
      <c r="Y10" s="26" t="s">
        <v>39</v>
      </c>
      <c r="Z10" s="1" t="s">
        <v>33</v>
      </c>
      <c r="AA10" s="1" t="s">
        <v>98</v>
      </c>
      <c r="AB10" s="1" t="s">
        <v>58</v>
      </c>
      <c r="AC10" s="1" t="s">
        <v>31</v>
      </c>
      <c r="AD10" s="20" t="s">
        <v>130</v>
      </c>
      <c r="AE10" s="1" t="s">
        <v>33</v>
      </c>
      <c r="AF10" s="1" t="s">
        <v>98</v>
      </c>
      <c r="AG10" s="1" t="s">
        <v>129</v>
      </c>
      <c r="AH10" s="1" t="s">
        <v>58</v>
      </c>
      <c r="AI10" s="1" t="s">
        <v>31</v>
      </c>
      <c r="AJ10" s="20" t="s">
        <v>130</v>
      </c>
      <c r="AK10" s="1" t="s">
        <v>33</v>
      </c>
      <c r="AL10" s="1" t="s">
        <v>98</v>
      </c>
      <c r="AM10" s="1" t="s">
        <v>129</v>
      </c>
      <c r="AN10" s="1" t="s">
        <v>58</v>
      </c>
      <c r="AO10" s="1" t="s">
        <v>31</v>
      </c>
      <c r="AP10" s="20" t="s">
        <v>130</v>
      </c>
      <c r="AQ10" s="1" t="s">
        <v>33</v>
      </c>
      <c r="AR10" s="1" t="s">
        <v>98</v>
      </c>
      <c r="AS10" s="1" t="s">
        <v>129</v>
      </c>
      <c r="AT10" s="1" t="s">
        <v>58</v>
      </c>
      <c r="AU10" s="1" t="s">
        <v>31</v>
      </c>
      <c r="AV10" s="20" t="s">
        <v>130</v>
      </c>
    </row>
    <row r="11" spans="1:54" s="19" customFormat="1" ht="165" customHeight="1" x14ac:dyDescent="0.2">
      <c r="A11" s="200" t="s">
        <v>208</v>
      </c>
      <c r="B11" s="200" t="s">
        <v>209</v>
      </c>
      <c r="C11" s="235" t="s">
        <v>210</v>
      </c>
      <c r="D11" s="200" t="s">
        <v>244</v>
      </c>
      <c r="E11" s="229" t="s">
        <v>211</v>
      </c>
      <c r="F11" s="74" t="s">
        <v>233</v>
      </c>
      <c r="G11" s="232" t="s">
        <v>212</v>
      </c>
      <c r="H11" s="200" t="s">
        <v>104</v>
      </c>
      <c r="I11" s="224" t="s">
        <v>1</v>
      </c>
      <c r="J11" s="200" t="s">
        <v>121</v>
      </c>
      <c r="K11" s="200" t="s">
        <v>125</v>
      </c>
      <c r="L11" s="203" t="str">
        <f>VLOOKUP(J11,Anexos!$B$37:$G$43,(HLOOKUP(K11,Anexos!$C$37:$G$38,2,0)),0)</f>
        <v>Alto</v>
      </c>
      <c r="M11" s="65" t="s">
        <v>284</v>
      </c>
      <c r="N11" s="62" t="s">
        <v>24</v>
      </c>
      <c r="O11" s="62" t="s">
        <v>101</v>
      </c>
      <c r="P11" s="200" t="s">
        <v>119</v>
      </c>
      <c r="Q11" s="200" t="s">
        <v>125</v>
      </c>
      <c r="R11" s="203" t="str">
        <f>VLOOKUP(P11,Anexos!$B$37:$G$43,(HLOOKUP(Q11,Anexos!$C$37:$G$38,2,0)),0)</f>
        <v>Moderado</v>
      </c>
      <c r="S11" s="197" t="s">
        <v>56</v>
      </c>
      <c r="T11" s="65" t="str">
        <f>M11</f>
        <v>Cuando se requiere realizar un cargue masivo de información de CDP´s y CRP´s en el sistema SEVEN debido a la demanda de información a registrar, el profesional del grupo de presupuesto designado por el Subdirector Administrativo y Financiero, descarga reportes de CDP´s y CRP´s del sistema BogDATA y reportes de solicitudes de CDP´s y de CRP´s del sistema SEVEN, además de verificar la información de los documentos (CDP´s: se valida N° radicado, valor, proyecto, concepto de gasto y fuente de financiación y para los CRP´s: valor, concepto de gasto y fuente de financiación) con el propósito de identificar posibles errores.
Como evidencia se cuenta un archivo en Excel por cargue con los reportes de BogDATA y SEVEN, el archivo en Excel final de cargue masivo en SEVEN, y el archivo en excel (el cual es diligenciado en el drive) con la trazabilidad de las correcciones.</v>
      </c>
      <c r="U11" s="29" t="s">
        <v>218</v>
      </c>
      <c r="V11" s="77" t="s">
        <v>235</v>
      </c>
      <c r="W11" s="66">
        <v>1</v>
      </c>
      <c r="X11" s="76">
        <v>45658</v>
      </c>
      <c r="Y11" s="67">
        <v>46022</v>
      </c>
      <c r="Z11" s="18">
        <v>45754</v>
      </c>
      <c r="AA11" s="81">
        <v>1</v>
      </c>
      <c r="AB11" s="80" t="s">
        <v>245</v>
      </c>
      <c r="AC11" s="194" t="s">
        <v>3</v>
      </c>
      <c r="AD11" s="82" t="s">
        <v>248</v>
      </c>
      <c r="AE11" s="18">
        <v>45845</v>
      </c>
      <c r="AF11" s="81">
        <v>1</v>
      </c>
      <c r="AG11" s="81">
        <v>1</v>
      </c>
      <c r="AH11" s="80" t="s">
        <v>261</v>
      </c>
      <c r="AI11" s="178" t="s">
        <v>3</v>
      </c>
      <c r="AJ11" s="79" t="s">
        <v>262</v>
      </c>
      <c r="AK11" s="18">
        <v>45935</v>
      </c>
      <c r="AL11" s="81">
        <v>1</v>
      </c>
      <c r="AM11" s="81">
        <v>1</v>
      </c>
      <c r="AN11" s="80" t="s">
        <v>266</v>
      </c>
      <c r="AO11" s="178" t="s">
        <v>3</v>
      </c>
      <c r="AP11" s="79" t="s">
        <v>268</v>
      </c>
      <c r="AQ11" s="18">
        <v>46031</v>
      </c>
      <c r="AR11" s="81">
        <v>1</v>
      </c>
      <c r="AS11" s="81">
        <v>1</v>
      </c>
      <c r="AT11" s="174" t="s">
        <v>280</v>
      </c>
      <c r="AU11" s="178" t="s">
        <v>3</v>
      </c>
      <c r="AV11" s="79" t="s">
        <v>281</v>
      </c>
      <c r="AX11" s="173"/>
      <c r="AY11" s="173"/>
      <c r="AZ11" s="173"/>
      <c r="BA11" s="173"/>
      <c r="BB11" s="173"/>
    </row>
    <row r="12" spans="1:54" s="19" customFormat="1" ht="180.75" customHeight="1" x14ac:dyDescent="0.2">
      <c r="A12" s="201"/>
      <c r="B12" s="201"/>
      <c r="C12" s="236"/>
      <c r="D12" s="201"/>
      <c r="E12" s="230"/>
      <c r="F12" s="227" t="s">
        <v>213</v>
      </c>
      <c r="G12" s="233"/>
      <c r="H12" s="201"/>
      <c r="I12" s="225"/>
      <c r="J12" s="201"/>
      <c r="K12" s="201"/>
      <c r="L12" s="204"/>
      <c r="M12" s="65" t="s">
        <v>234</v>
      </c>
      <c r="N12" s="62" t="s">
        <v>24</v>
      </c>
      <c r="O12" s="62" t="s">
        <v>101</v>
      </c>
      <c r="P12" s="201"/>
      <c r="Q12" s="201"/>
      <c r="R12" s="204"/>
      <c r="S12" s="198"/>
      <c r="T12" s="65" t="str">
        <f>M12</f>
        <v>Diariamente, el profesional del grupo de financiera designado por el Subdirector Administrativo y Financiero confronta la información cargada en los aplicativos SEVEN y BogDATA con la documentación de CDP´s y CRP´s (solicitudes, CDP´s y CRP´s del sistema BogDATA, documentación contractual) con el propósito de identificar posibles errores.
Como evidencia se cuenta con un archivo en excel (el cual es diligenciado en el drive) donde se registra la trazabilidad de los resultados de las revisiones de cada día.</v>
      </c>
      <c r="U12" s="29" t="s">
        <v>219</v>
      </c>
      <c r="V12" s="62" t="s">
        <v>220</v>
      </c>
      <c r="W12" s="66">
        <v>1</v>
      </c>
      <c r="X12" s="76">
        <v>45658</v>
      </c>
      <c r="Y12" s="67">
        <v>46022</v>
      </c>
      <c r="Z12" s="18">
        <v>45754</v>
      </c>
      <c r="AA12" s="81">
        <v>1</v>
      </c>
      <c r="AB12" s="80" t="s">
        <v>249</v>
      </c>
      <c r="AC12" s="195"/>
      <c r="AD12" s="82" t="s">
        <v>250</v>
      </c>
      <c r="AE12" s="18">
        <v>45845</v>
      </c>
      <c r="AF12" s="81">
        <v>1</v>
      </c>
      <c r="AG12" s="81">
        <v>1</v>
      </c>
      <c r="AH12" s="80" t="s">
        <v>255</v>
      </c>
      <c r="AI12" s="179"/>
      <c r="AJ12" s="80" t="s">
        <v>263</v>
      </c>
      <c r="AK12" s="18">
        <v>45935</v>
      </c>
      <c r="AL12" s="81">
        <v>1</v>
      </c>
      <c r="AM12" s="81">
        <v>1</v>
      </c>
      <c r="AN12" s="80" t="s">
        <v>267</v>
      </c>
      <c r="AO12" s="179"/>
      <c r="AP12" s="79" t="s">
        <v>268</v>
      </c>
      <c r="AQ12" s="18">
        <v>46031</v>
      </c>
      <c r="AR12" s="81">
        <v>1</v>
      </c>
      <c r="AS12" s="81">
        <v>1</v>
      </c>
      <c r="AT12" s="80" t="s">
        <v>277</v>
      </c>
      <c r="AU12" s="179"/>
      <c r="AV12" s="79" t="s">
        <v>279</v>
      </c>
      <c r="AX12" s="173"/>
      <c r="AY12" s="173"/>
      <c r="AZ12" s="173"/>
      <c r="BA12" s="173"/>
      <c r="BB12" s="173"/>
    </row>
    <row r="13" spans="1:54" s="19" customFormat="1" ht="159" customHeight="1" x14ac:dyDescent="0.2">
      <c r="A13" s="201"/>
      <c r="B13" s="201"/>
      <c r="C13" s="236"/>
      <c r="D13" s="202"/>
      <c r="E13" s="231"/>
      <c r="F13" s="228"/>
      <c r="G13" s="234"/>
      <c r="H13" s="202"/>
      <c r="I13" s="226"/>
      <c r="J13" s="202"/>
      <c r="K13" s="202"/>
      <c r="L13" s="205"/>
      <c r="M13" s="65" t="s">
        <v>285</v>
      </c>
      <c r="N13" s="62" t="s">
        <v>25</v>
      </c>
      <c r="O13" s="62" t="s">
        <v>101</v>
      </c>
      <c r="P13" s="202"/>
      <c r="Q13" s="202"/>
      <c r="R13" s="205"/>
      <c r="S13" s="199"/>
      <c r="T13" s="65" t="str">
        <f>M13</f>
        <v>Mensualmente, el profesional del grupo de Financiera designado por el Subdirector Administrativo y Financiero, realiza conciliación entre los sistemas de información SEVEN y BOGDATA, con el fin de identificar diferencias presupuestales.
Como evidencia se cuenta con un archivo en Excel donde se registran las conciliaciones realizadas y los resultados de estas.</v>
      </c>
      <c r="U13" s="29" t="s">
        <v>219</v>
      </c>
      <c r="V13" s="62" t="s">
        <v>221</v>
      </c>
      <c r="W13" s="66">
        <v>1</v>
      </c>
      <c r="X13" s="76">
        <v>45658</v>
      </c>
      <c r="Y13" s="67">
        <v>46022</v>
      </c>
      <c r="Z13" s="18">
        <v>45754</v>
      </c>
      <c r="AA13" s="81">
        <v>1</v>
      </c>
      <c r="AB13" s="80" t="s">
        <v>251</v>
      </c>
      <c r="AC13" s="196"/>
      <c r="AD13" s="82" t="s">
        <v>252</v>
      </c>
      <c r="AE13" s="18">
        <v>45845</v>
      </c>
      <c r="AF13" s="81">
        <v>1</v>
      </c>
      <c r="AG13" s="81">
        <v>1</v>
      </c>
      <c r="AH13" s="80" t="s">
        <v>254</v>
      </c>
      <c r="AI13" s="180"/>
      <c r="AJ13" s="80" t="s">
        <v>264</v>
      </c>
      <c r="AK13" s="18">
        <v>45935</v>
      </c>
      <c r="AL13" s="81">
        <v>1</v>
      </c>
      <c r="AM13" s="81">
        <v>1</v>
      </c>
      <c r="AN13" s="80" t="s">
        <v>265</v>
      </c>
      <c r="AO13" s="180"/>
      <c r="AP13" s="79" t="s">
        <v>268</v>
      </c>
      <c r="AQ13" s="18">
        <v>46031</v>
      </c>
      <c r="AR13" s="81">
        <v>1</v>
      </c>
      <c r="AS13" s="81">
        <v>1</v>
      </c>
      <c r="AT13" s="80" t="s">
        <v>278</v>
      </c>
      <c r="AU13" s="180"/>
      <c r="AV13" s="79" t="s">
        <v>279</v>
      </c>
      <c r="AX13" s="173"/>
      <c r="AY13" s="173"/>
      <c r="AZ13" s="173"/>
      <c r="BA13" s="173"/>
      <c r="BB13" s="173"/>
    </row>
    <row r="14" spans="1:54" s="19" customFormat="1" ht="137.25" customHeight="1" x14ac:dyDescent="0.2">
      <c r="A14" s="201"/>
      <c r="B14" s="201"/>
      <c r="C14" s="61" t="s">
        <v>214</v>
      </c>
      <c r="D14" s="62" t="s">
        <v>244</v>
      </c>
      <c r="E14" s="63" t="s">
        <v>215</v>
      </c>
      <c r="F14" s="74" t="s">
        <v>216</v>
      </c>
      <c r="G14" s="77" t="s">
        <v>217</v>
      </c>
      <c r="H14" s="62" t="s">
        <v>104</v>
      </c>
      <c r="I14" s="64" t="s">
        <v>1</v>
      </c>
      <c r="J14" s="29" t="s">
        <v>119</v>
      </c>
      <c r="K14" s="29" t="s">
        <v>126</v>
      </c>
      <c r="L14" s="39" t="str">
        <f>VLOOKUP(J14,Anexos!$B$37:$G$43,(HLOOKUP(K14,Anexos!$C$37:$G$38,2,0)),0)</f>
        <v>Alto</v>
      </c>
      <c r="M14" s="65" t="s">
        <v>286</v>
      </c>
      <c r="N14" s="62" t="s">
        <v>24</v>
      </c>
      <c r="O14" s="62" t="s">
        <v>101</v>
      </c>
      <c r="P14" s="62" t="s">
        <v>119</v>
      </c>
      <c r="Q14" s="62" t="s">
        <v>126</v>
      </c>
      <c r="R14" s="39" t="str">
        <f>VLOOKUP(P14,Anexos!$B$37:$G$43,(HLOOKUP(Q14,Anexos!$C$37:$G$38,2,0)),0)</f>
        <v>Alto</v>
      </c>
      <c r="S14" s="68" t="s">
        <v>56</v>
      </c>
      <c r="T14" s="65" t="str">
        <f>M14</f>
        <v xml:space="preserve">El(la) contador(a) de la SDIS mensualmente lidera la realización de las conciliaciones de información reportada por las dependencias de la entidad frente a los registros contables, con el propósito de identificar similitudes, inconsistencias y/o diferencias para unificar la información entre las áreas. En caso de encontrarse diferencias y con base en los soportes se realizan los ajustes en los estados financieros o en los reportes de las áreas generadoras de información contable. 
Como evidencia queda el registro de las conciliaciones suscritas por las partes en un archivo de Excel. </v>
      </c>
      <c r="U14" s="60" t="s">
        <v>222</v>
      </c>
      <c r="V14" s="62" t="s">
        <v>223</v>
      </c>
      <c r="W14" s="69">
        <v>1</v>
      </c>
      <c r="X14" s="76">
        <v>45658</v>
      </c>
      <c r="Y14" s="67">
        <v>46022</v>
      </c>
      <c r="Z14" s="18">
        <v>45754</v>
      </c>
      <c r="AA14" s="81">
        <v>1</v>
      </c>
      <c r="AB14" s="80" t="s">
        <v>246</v>
      </c>
      <c r="AC14" s="6" t="s">
        <v>3</v>
      </c>
      <c r="AD14" s="82" t="s">
        <v>248</v>
      </c>
      <c r="AE14" s="18">
        <v>45845</v>
      </c>
      <c r="AF14" s="81">
        <v>1</v>
      </c>
      <c r="AG14" s="81">
        <v>1</v>
      </c>
      <c r="AH14" s="80" t="s">
        <v>253</v>
      </c>
      <c r="AI14" s="83" t="s">
        <v>3</v>
      </c>
      <c r="AJ14" s="80" t="s">
        <v>262</v>
      </c>
      <c r="AK14" s="18">
        <v>45935</v>
      </c>
      <c r="AL14" s="81">
        <v>1</v>
      </c>
      <c r="AM14" s="81">
        <v>1</v>
      </c>
      <c r="AN14" s="80" t="s">
        <v>270</v>
      </c>
      <c r="AO14" s="6" t="s">
        <v>3</v>
      </c>
      <c r="AP14" s="79" t="s">
        <v>271</v>
      </c>
      <c r="AQ14" s="18">
        <v>46031</v>
      </c>
      <c r="AR14" s="81">
        <f>50/52</f>
        <v>0.96153846153846156</v>
      </c>
      <c r="AS14" s="81">
        <f>(52+55+53+50)/(52+55+53+52)</f>
        <v>0.99056603773584906</v>
      </c>
      <c r="AT14" s="80" t="s">
        <v>282</v>
      </c>
      <c r="AU14" s="6" t="s">
        <v>3</v>
      </c>
      <c r="AV14" s="79" t="s">
        <v>281</v>
      </c>
      <c r="AX14" s="173"/>
      <c r="AY14" s="173"/>
      <c r="AZ14" s="173"/>
      <c r="BA14" s="173"/>
      <c r="BB14" s="173"/>
    </row>
    <row r="15" spans="1:54" s="19" customFormat="1" ht="186.75" customHeight="1" x14ac:dyDescent="0.2">
      <c r="A15" s="202"/>
      <c r="B15" s="202"/>
      <c r="C15" s="73" t="s">
        <v>228</v>
      </c>
      <c r="D15" s="70" t="s">
        <v>244</v>
      </c>
      <c r="E15" s="63" t="s">
        <v>243</v>
      </c>
      <c r="F15" s="75" t="s">
        <v>232</v>
      </c>
      <c r="G15" s="78" t="s">
        <v>247</v>
      </c>
      <c r="H15" s="59" t="s">
        <v>104</v>
      </c>
      <c r="I15" s="71" t="s">
        <v>75</v>
      </c>
      <c r="J15" s="29" t="s">
        <v>120</v>
      </c>
      <c r="K15" s="29" t="s">
        <v>123</v>
      </c>
      <c r="L15" s="39" t="str">
        <f>VLOOKUP(J15,Anexos!$B$37:$G$43,(HLOOKUP(K15,Anexos!$C$37:$G$38,2,0)),0)</f>
        <v>Moderado</v>
      </c>
      <c r="M15" s="79" t="s">
        <v>258</v>
      </c>
      <c r="N15" s="59" t="s">
        <v>24</v>
      </c>
      <c r="O15" s="59" t="s">
        <v>101</v>
      </c>
      <c r="P15" s="62" t="s">
        <v>119</v>
      </c>
      <c r="Q15" s="29" t="s">
        <v>123</v>
      </c>
      <c r="R15" s="39" t="str">
        <f>VLOOKUP(P15,Anexos!$B$37:$G$43,(HLOOKUP(Q15,Anexos!$C$37:$G$38,2,0)),0)</f>
        <v>Bajo</v>
      </c>
      <c r="S15" s="68" t="s">
        <v>56</v>
      </c>
      <c r="T15" s="79" t="s">
        <v>258</v>
      </c>
      <c r="U15" s="75" t="s">
        <v>230</v>
      </c>
      <c r="V15" s="78" t="s">
        <v>241</v>
      </c>
      <c r="W15" s="72">
        <v>1</v>
      </c>
      <c r="X15" s="76">
        <v>45689</v>
      </c>
      <c r="Y15" s="67">
        <v>46022</v>
      </c>
      <c r="Z15" s="18">
        <v>45754</v>
      </c>
      <c r="AA15" s="81">
        <f>70/72</f>
        <v>0.97222222222222221</v>
      </c>
      <c r="AB15" s="80" t="s">
        <v>259</v>
      </c>
      <c r="AC15" s="6" t="s">
        <v>3</v>
      </c>
      <c r="AD15" s="82" t="s">
        <v>252</v>
      </c>
      <c r="AE15" s="18">
        <v>45845</v>
      </c>
      <c r="AF15" s="81">
        <f>81/90</f>
        <v>0.9</v>
      </c>
      <c r="AG15" s="81">
        <f>(70+81)/(72+90)</f>
        <v>0.9320987654320988</v>
      </c>
      <c r="AH15" s="80" t="s">
        <v>260</v>
      </c>
      <c r="AI15" s="83" t="s">
        <v>3</v>
      </c>
      <c r="AJ15" s="79" t="s">
        <v>262</v>
      </c>
      <c r="AK15" s="18">
        <v>45935</v>
      </c>
      <c r="AL15" s="81">
        <f>90/90</f>
        <v>1</v>
      </c>
      <c r="AM15" s="81">
        <f>(70+81+90)/(72+90+90)</f>
        <v>0.95634920634920639</v>
      </c>
      <c r="AN15" s="80" t="s">
        <v>269</v>
      </c>
      <c r="AO15" s="6" t="s">
        <v>3</v>
      </c>
      <c r="AP15" s="79" t="s">
        <v>272</v>
      </c>
      <c r="AQ15" s="18">
        <v>46031</v>
      </c>
      <c r="AR15" s="81">
        <f>86/86</f>
        <v>1</v>
      </c>
      <c r="AS15" s="81">
        <f>(70+81+90+86)/(72+90+90+86)</f>
        <v>0.96745562130177509</v>
      </c>
      <c r="AT15" s="80" t="s">
        <v>283</v>
      </c>
      <c r="AU15" s="6" t="s">
        <v>3</v>
      </c>
      <c r="AV15" s="79" t="s">
        <v>281</v>
      </c>
      <c r="AX15" s="173"/>
      <c r="AY15" s="173"/>
      <c r="AZ15" s="173"/>
      <c r="BA15" s="173"/>
      <c r="BB15" s="173"/>
    </row>
    <row r="16" spans="1:54" x14ac:dyDescent="0.2">
      <c r="F16" s="19"/>
      <c r="G16" s="19"/>
    </row>
    <row r="19" spans="40:40" x14ac:dyDescent="0.2">
      <c r="AN19" s="84"/>
    </row>
  </sheetData>
  <sheetProtection formatCells="0" formatColumns="0" formatRows="0" insertColumns="0" insertRows="0" insertHyperlinks="0" deleteColumns="0" deleteRows="0" sort="0" autoFilter="0" pivotTables="0"/>
  <mergeCells count="47">
    <mergeCell ref="A11:A15"/>
    <mergeCell ref="B11:B15"/>
    <mergeCell ref="G11:G13"/>
    <mergeCell ref="H11:H13"/>
    <mergeCell ref="D9:D10"/>
    <mergeCell ref="C11:C13"/>
    <mergeCell ref="D11:D13"/>
    <mergeCell ref="AQ9:AV9"/>
    <mergeCell ref="I11:I13"/>
    <mergeCell ref="F12:F13"/>
    <mergeCell ref="J11:J13"/>
    <mergeCell ref="E11:E13"/>
    <mergeCell ref="P11:P13"/>
    <mergeCell ref="Q11:Q13"/>
    <mergeCell ref="R11:R13"/>
    <mergeCell ref="A1:B4"/>
    <mergeCell ref="G9:G10"/>
    <mergeCell ref="I9:I10"/>
    <mergeCell ref="C1:AT4"/>
    <mergeCell ref="P9:R9"/>
    <mergeCell ref="A5:AU5"/>
    <mergeCell ref="B9:B10"/>
    <mergeCell ref="C9:C10"/>
    <mergeCell ref="E9:E10"/>
    <mergeCell ref="F9:F10"/>
    <mergeCell ref="N9:N10"/>
    <mergeCell ref="A8:L8"/>
    <mergeCell ref="A6:B6"/>
    <mergeCell ref="AE9:AJ9"/>
    <mergeCell ref="S9:S10"/>
    <mergeCell ref="O9:O10"/>
    <mergeCell ref="Z8:AV8"/>
    <mergeCell ref="A9:A10"/>
    <mergeCell ref="AO11:AO13"/>
    <mergeCell ref="H9:H10"/>
    <mergeCell ref="Z9:AD9"/>
    <mergeCell ref="J9:L9"/>
    <mergeCell ref="M8:Y8"/>
    <mergeCell ref="T9:Y9"/>
    <mergeCell ref="M9:M10"/>
    <mergeCell ref="AK9:AP9"/>
    <mergeCell ref="AI11:AI13"/>
    <mergeCell ref="AC11:AC13"/>
    <mergeCell ref="S11:S13"/>
    <mergeCell ref="K11:K13"/>
    <mergeCell ref="AU11:AU13"/>
    <mergeCell ref="L11:L13"/>
  </mergeCells>
  <phoneticPr fontId="7" type="noConversion"/>
  <conditionalFormatting sqref="K14">
    <cfRule type="duplicateValues" dxfId="9" priority="2"/>
  </conditionalFormatting>
  <conditionalFormatting sqref="L11 L14:L15">
    <cfRule type="containsText" dxfId="8" priority="13" operator="containsText" text="Bajo">
      <formula>NOT(ISERROR(SEARCH("Bajo",L11)))</formula>
    </cfRule>
    <cfRule type="containsText" dxfId="7" priority="14" operator="containsText" text="Moderado">
      <formula>NOT(ISERROR(SEARCH("Moderado",L11)))</formula>
    </cfRule>
    <cfRule type="containsText" dxfId="6" priority="15" operator="containsText" text="Alto">
      <formula>NOT(ISERROR(SEARCH("Alto",L11)))</formula>
    </cfRule>
    <cfRule type="containsText" dxfId="5" priority="16" operator="containsText" text="Extremo">
      <formula>NOT(ISERROR(SEARCH("Extremo",L11)))</formula>
    </cfRule>
  </conditionalFormatting>
  <conditionalFormatting sqref="R11 R14:R15">
    <cfRule type="containsText" dxfId="4" priority="3" operator="containsText" text="Bajo">
      <formula>NOT(ISERROR(SEARCH("Bajo",R11)))</formula>
    </cfRule>
    <cfRule type="containsText" dxfId="3" priority="4" operator="containsText" text="Moderado">
      <formula>NOT(ISERROR(SEARCH("Moderado",R11)))</formula>
    </cfRule>
    <cfRule type="containsText" dxfId="2" priority="5" operator="containsText" text="Alto">
      <formula>NOT(ISERROR(SEARCH("Alto",R11)))</formula>
    </cfRule>
    <cfRule type="containsText" dxfId="1" priority="6" operator="containsText" text="Extremo">
      <formula>NOT(ISERROR(SEARCH("Extremo",R11)))</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dataValidation allowBlank="1" showInputMessage="1" showErrorMessage="1" prompt="Seleccione de la lista desplegable, el(los) aspectos institucionales que se ven impactados con la materialización del riesgo. Afectación en lo económico (presupuestal) y/o reputacional." sqref="H9:H10"/>
    <dataValidation allowBlank="1" showInputMessage="1" showErrorMessage="1" prompt="Registre el nombre del proceso al cual está asociado el riesgo." sqref="A9:A1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dataValidation allowBlank="1" showInputMessage="1" showErrorMessage="1" prompt="Registre el código asignado al riesgo. Se incluye por parte de la Subdirección de Diseño, Evaluación y Sistematización al momento de avalar la versión final del riesgo." sqref="E9:E10"/>
    <dataValidation allowBlank="1" showInputMessage="1" showErrorMessage="1" prompt="Registre el objetivo del proceso conforme a lo definido en su caracterización." sqref="B9:B10"/>
    <dataValidation allowBlank="1" showInputMessage="1" showErrorMessage="1" prompt="Registre los motivos o aspectos que puedan dar origen al riesgo y sobre los cuales se establecerán controles. Use las celdas que sean necesarias, una por cada causa." sqref="F9:F10"/>
    <dataValidation allowBlank="1" showInputMessage="1" showErrorMessage="1" prompt="Seleccione de la lista desplegable la categoria a la que corresponda el riesgo, teniendo en cuenta los conceptos de la Tabla 1 (ver hoja anexos)." sqref="I9:I1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dataValidation allowBlank="1" showInputMessage="1" showErrorMessage="1" prompt="Seleccione de la lista desplegable el impacto estimado teniendo en cuenta que se refiere a la magnitud de los efectos en caso de materializarse el riesgo. Ver hoja anexos tabla 3." sqref="K10"/>
    <dataValidation allowBlank="1" showInputMessage="1" showErrorMessage="1" prompt="Este resultado se genera automáticamente y es obtenido de la intersección entre la probabilidad y el impacto seleccionados." sqref="L10 R10"/>
    <dataValidation allowBlank="1" showInputMessage="1" showErrorMessage="1" prompt="Seleccione de la lista desplegable la naturaleza de la actividad de control." sqref="N9"/>
    <dataValidation allowBlank="1" showInputMessage="1" showErrorMessage="1" promptTitle="Despues de evaluar el control," prompt="seleccione de la lista desplegable la probabilidad residual, resultante en la columna &quot;U&quot; de la hoja 2. Evaluación de controles." sqref="P1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dataValidation allowBlank="1" showInputMessage="1" showErrorMessage="1" prompt="Registre el resultado que se pretende alcanzar, considerando el indicador o criterio de medición definido." sqref="W10"/>
    <dataValidation allowBlank="1" showInputMessage="1" showErrorMessage="1" prompt="En el formato DD/MM/AAAA, registre la fecha de terminación de la actividad a desarrollar. Esta fecha no podrá superar el 31 de diciembre de cada vigencia." sqref="Y10"/>
    <dataValidation allowBlank="1" showInputMessage="1" showErrorMessage="1" prompt="Registre la fecha de realización del monitoreo, DD/MM/AAA." sqref="AQ10 AE10 AK10 Z10"/>
    <dataValidation allowBlank="1" showInputMessage="1" showErrorMessage="1" prompt="En el formato DD/MM/AAAA, registre la fecha de inicio de la actividad a desarrollar, dentro de la vigencia." sqref="X1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dataValidation allowBlank="1" showInputMessage="1" showErrorMessage="1" prompt="Seleccione de la lista desplegable, la decisión tomada respecto al riesgo, teniendo en cuenta lo establecido en el Lineamiento Administración de Riesgos (LIN-SG-001)." sqref="S9:S10"/>
    <dataValidation allowBlank="1" showInputMessage="1" showErrorMessage="1" prompt="Describa los avances en el cumplimiento de la actividad definida y relacione las evidencias que los soportan." sqref="AB10 AH10 AN10 AT10"/>
    <dataValidation allowBlank="1" showInputMessage="1" showErrorMessage="1" prompt="Seleccione de la lista desplegable la categoria que corresponda." sqref="A6:B6"/>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dataValidation allowBlank="1" showInputMessage="1" showErrorMessage="1" prompt="Describa, tal como se encuentra en la caracterización del proceso, la actividad donde existe evidencia o se tienen indicios de que pueden ocurrir eventos de riesgo." sqref="C9:C10"/>
    <dataValidation allowBlank="1" showInputMessage="1" showErrorMessage="1" prompt="Seleccione de la lista desplegable la forma como se ejecuta el control, dependiendo de que sea ejecutado por una persona (manual) o por un sistema (automático)." sqref="O9:O10"/>
    <dataValidation allowBlank="1" showInputMessage="1" showErrorMessage="1" prompt="Registre el nivel de avance acumulado desde el inicio de la actividad en la vigencia, hasta la fecha de monitoreo. En caso de ser una meta constante, corresponde al mismo avance del periodo." sqref="AG10 AM10 AS1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dataValidation allowBlank="1" showInputMessage="1" showErrorMessage="1" prompt="Para diligenciar este campo, dirijase primero a la hoja &quot;2. Evaluación de controles&quot;, y realice la evaluación de cada actividad de control." sqref="P9:R9"/>
    <dataValidation allowBlank="1" showInputMessage="1" showErrorMessage="1" prompt="Registre el nivel de avance en el cumplimiento de la actividad. Corresponde al resultado en términos porcentuales del indicador o criterio de avance definido." sqref="AA10 AF10 AL10 AR1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ignoredErrors>
    <ignoredError sqref="T11:T14 AA15 AF15:AG15 AL15:AM15 AR14" unlockedFormula="1"/>
  </ignoredErrors>
  <drawing r:id="rId2"/>
  <extLst>
    <ext xmlns:x14="http://schemas.microsoft.com/office/spreadsheetml/2009/9/main" uri="{CCE6A557-97BC-4b89-ADB6-D9C93CAAB3DF}">
      <x14:dataValidations xmlns:xm="http://schemas.microsoft.com/office/excel/2006/main" xWindow="51" yWindow="420" count="4">
        <x14:dataValidation type="list" allowBlank="1" showInputMessage="1" showErrorMessage="1">
          <x14:formula1>
            <xm:f>Anexos!$I$7:$I$9</xm:f>
          </x14:formula1>
          <xm:sqref>C6</xm:sqref>
        </x14:dataValidation>
        <x14:dataValidation type="list" allowBlank="1" showInputMessage="1" showErrorMessage="1">
          <x14:formula1>
            <xm:f>'[1]2. Anexos'!#REF!</xm:f>
          </x14:formula1>
          <xm:sqref>S11 S14:S15 N11:O14 P11:Q11 P14:Q14 H11:K11 H14:K14 P15</xm:sqref>
        </x14:dataValidation>
        <x14:dataValidation type="list" allowBlank="1" showInputMessage="1" showErrorMessage="1">
          <x14:formula1>
            <xm:f>'[2]2. Anexos'!#REF!</xm:f>
          </x14:formula1>
          <xm:sqref>H15:I15 N15:O15</xm:sqref>
        </x14:dataValidation>
        <x14:dataValidation type="list" allowBlank="1" showInputMessage="1" showErrorMessage="1">
          <x14:formula1>
            <xm:f>Anexos!$J$48:$J$49</xm:f>
          </x14:formula1>
          <xm:sqref>AI14:AI15 AC14:AC15 AO11 AC11 AI11 AO14:AO15 AU11 AU14:AU15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25"/>
  <sheetViews>
    <sheetView topLeftCell="K75" zoomScale="80" zoomScaleNormal="80" zoomScaleSheetLayoutView="70" zoomScalePageLayoutView="25" workbookViewId="0">
      <selection activeCell="W119" sqref="W119"/>
    </sheetView>
  </sheetViews>
  <sheetFormatPr baseColWidth="10" defaultColWidth="2.85546875" defaultRowHeight="12.75" x14ac:dyDescent="0.2"/>
  <cols>
    <col min="1" max="1" width="1.140625" style="87" customWidth="1"/>
    <col min="2" max="2" width="11.7109375" style="91" customWidth="1"/>
    <col min="3" max="3" width="37.85546875" style="91" customWidth="1"/>
    <col min="4" max="4" width="10.85546875" style="88" bestFit="1" customWidth="1"/>
    <col min="5" max="5" width="8.140625" style="88" customWidth="1"/>
    <col min="6" max="6" width="41.140625" style="88" customWidth="1"/>
    <col min="7" max="7" width="73.7109375" style="89" customWidth="1"/>
    <col min="8" max="8" width="14" style="90" customWidth="1"/>
    <col min="9" max="9" width="5.85546875" style="90" bestFit="1" customWidth="1"/>
    <col min="10" max="10" width="14.140625" style="89" customWidth="1"/>
    <col min="11" max="11" width="5.85546875" style="89" bestFit="1" customWidth="1"/>
    <col min="12" max="12" width="13.85546875" style="89" bestFit="1" customWidth="1"/>
    <col min="13" max="13" width="13.28515625" style="88" bestFit="1" customWidth="1"/>
    <col min="14" max="14" width="13.7109375" style="88" customWidth="1"/>
    <col min="15" max="15" width="11.7109375" style="88" customWidth="1"/>
    <col min="16" max="16" width="11.140625" style="87" customWidth="1"/>
    <col min="17" max="17" width="15.28515625" style="87" customWidth="1"/>
    <col min="18" max="18" width="12.5703125" style="87" customWidth="1"/>
    <col min="19" max="19" width="16.7109375" style="87" customWidth="1"/>
    <col min="20" max="20" width="14.42578125" style="87" customWidth="1"/>
    <col min="21" max="21" width="14.7109375" style="87" customWidth="1"/>
    <col min="22" max="22" width="27.28515625" style="87" customWidth="1"/>
    <col min="23" max="23" width="33.28515625" style="87" customWidth="1"/>
    <col min="24" max="16384" width="2.85546875" style="87"/>
  </cols>
  <sheetData>
    <row r="1" spans="1:23" ht="5.25" customHeight="1" x14ac:dyDescent="0.2"/>
    <row r="2" spans="1:23" ht="19.5" customHeight="1" x14ac:dyDescent="0.2">
      <c r="B2" s="309"/>
      <c r="C2" s="310"/>
      <c r="D2" s="320" t="s">
        <v>139</v>
      </c>
      <c r="E2" s="321"/>
      <c r="F2" s="321"/>
      <c r="G2" s="321"/>
      <c r="H2" s="321"/>
      <c r="I2" s="321"/>
      <c r="J2" s="321"/>
      <c r="K2" s="321"/>
      <c r="L2" s="321"/>
      <c r="M2" s="321"/>
      <c r="N2" s="321"/>
      <c r="O2" s="321"/>
      <c r="P2" s="321"/>
      <c r="Q2" s="321"/>
      <c r="R2" s="321"/>
      <c r="S2" s="321"/>
      <c r="T2" s="321"/>
      <c r="U2" s="322"/>
      <c r="V2" s="172" t="s">
        <v>34</v>
      </c>
      <c r="W2" s="172" t="s">
        <v>132</v>
      </c>
    </row>
    <row r="3" spans="1:23" ht="19.5" customHeight="1" x14ac:dyDescent="0.2">
      <c r="B3" s="311"/>
      <c r="C3" s="312"/>
      <c r="D3" s="323"/>
      <c r="E3" s="324"/>
      <c r="F3" s="324"/>
      <c r="G3" s="324"/>
      <c r="H3" s="324"/>
      <c r="I3" s="324"/>
      <c r="J3" s="324"/>
      <c r="K3" s="324"/>
      <c r="L3" s="324"/>
      <c r="M3" s="324"/>
      <c r="N3" s="324"/>
      <c r="O3" s="324"/>
      <c r="P3" s="324"/>
      <c r="Q3" s="324"/>
      <c r="R3" s="324"/>
      <c r="S3" s="324"/>
      <c r="T3" s="324"/>
      <c r="U3" s="325"/>
      <c r="V3" s="172" t="s">
        <v>35</v>
      </c>
      <c r="W3" s="172">
        <v>4</v>
      </c>
    </row>
    <row r="4" spans="1:23" ht="19.5" customHeight="1" x14ac:dyDescent="0.2">
      <c r="B4" s="311"/>
      <c r="C4" s="312"/>
      <c r="D4" s="323"/>
      <c r="E4" s="324"/>
      <c r="F4" s="324"/>
      <c r="G4" s="324"/>
      <c r="H4" s="324"/>
      <c r="I4" s="324"/>
      <c r="J4" s="324"/>
      <c r="K4" s="324"/>
      <c r="L4" s="324"/>
      <c r="M4" s="324"/>
      <c r="N4" s="324"/>
      <c r="O4" s="324"/>
      <c r="P4" s="324"/>
      <c r="Q4" s="324"/>
      <c r="R4" s="324"/>
      <c r="S4" s="324"/>
      <c r="T4" s="324"/>
      <c r="U4" s="325"/>
      <c r="V4" s="172" t="s">
        <v>36</v>
      </c>
      <c r="W4" s="172" t="s">
        <v>207</v>
      </c>
    </row>
    <row r="5" spans="1:23" ht="19.5" customHeight="1" x14ac:dyDescent="0.2">
      <c r="B5" s="313"/>
      <c r="C5" s="314"/>
      <c r="D5" s="326"/>
      <c r="E5" s="327"/>
      <c r="F5" s="327"/>
      <c r="G5" s="327"/>
      <c r="H5" s="327"/>
      <c r="I5" s="327"/>
      <c r="J5" s="327"/>
      <c r="K5" s="327"/>
      <c r="L5" s="327"/>
      <c r="M5" s="327"/>
      <c r="N5" s="327"/>
      <c r="O5" s="327"/>
      <c r="P5" s="327"/>
      <c r="Q5" s="327"/>
      <c r="R5" s="327"/>
      <c r="S5" s="327"/>
      <c r="T5" s="327"/>
      <c r="U5" s="328"/>
      <c r="V5" s="172" t="s">
        <v>37</v>
      </c>
      <c r="W5" s="172" t="s">
        <v>200</v>
      </c>
    </row>
    <row r="6" spans="1:23" ht="12" customHeight="1" x14ac:dyDescent="0.2">
      <c r="B6" s="87"/>
      <c r="C6" s="87"/>
      <c r="D6" s="171"/>
      <c r="E6" s="171"/>
      <c r="F6" s="171"/>
      <c r="G6" s="171"/>
      <c r="H6" s="171"/>
      <c r="I6" s="171"/>
      <c r="J6" s="171"/>
      <c r="K6" s="171"/>
      <c r="L6" s="171"/>
      <c r="W6" s="170" t="s">
        <v>205</v>
      </c>
    </row>
    <row r="7" spans="1:23" ht="20.25" customHeight="1" x14ac:dyDescent="0.2">
      <c r="B7" s="329" t="s">
        <v>177</v>
      </c>
      <c r="C7" s="329"/>
      <c r="D7" s="329"/>
      <c r="E7" s="329"/>
      <c r="F7" s="329"/>
      <c r="G7" s="329"/>
      <c r="H7" s="329"/>
      <c r="I7" s="329"/>
      <c r="J7" s="329"/>
      <c r="K7" s="329"/>
      <c r="L7" s="329"/>
      <c r="M7" s="329"/>
      <c r="N7" s="329"/>
      <c r="O7" s="329"/>
      <c r="P7" s="329"/>
      <c r="Q7" s="329"/>
      <c r="R7" s="329"/>
      <c r="S7" s="329"/>
      <c r="T7" s="329"/>
      <c r="U7" s="329"/>
      <c r="V7" s="329"/>
      <c r="W7" s="329"/>
    </row>
    <row r="8" spans="1:23" x14ac:dyDescent="0.2">
      <c r="B8" s="132"/>
      <c r="C8" s="132"/>
      <c r="D8" s="169"/>
      <c r="E8" s="131"/>
      <c r="F8" s="131"/>
      <c r="L8" s="167"/>
    </row>
    <row r="9" spans="1:23" ht="15" customHeight="1" x14ac:dyDescent="0.2">
      <c r="A9" s="93"/>
      <c r="B9" s="345" t="s">
        <v>172</v>
      </c>
      <c r="C9" s="346"/>
      <c r="D9" s="331">
        <v>45716</v>
      </c>
      <c r="E9" s="332"/>
      <c r="F9" s="135" t="s">
        <v>171</v>
      </c>
      <c r="G9" s="347" t="s">
        <v>208</v>
      </c>
      <c r="H9" s="348"/>
      <c r="I9" s="168"/>
      <c r="J9" s="345" t="s">
        <v>176</v>
      </c>
      <c r="K9" s="345"/>
      <c r="L9" s="345"/>
      <c r="M9" s="346"/>
      <c r="N9" s="332" t="s">
        <v>225</v>
      </c>
      <c r="O9" s="332"/>
      <c r="P9" s="332"/>
      <c r="Q9" s="332"/>
      <c r="R9" s="332"/>
      <c r="T9" s="90"/>
      <c r="U9" s="90"/>
    </row>
    <row r="10" spans="1:23" x14ac:dyDescent="0.2">
      <c r="B10" s="132"/>
      <c r="C10" s="132"/>
      <c r="D10" s="131"/>
      <c r="E10" s="131"/>
      <c r="F10" s="131"/>
      <c r="L10" s="167"/>
    </row>
    <row r="11" spans="1:23" s="115" customFormat="1" ht="28.5" customHeight="1" x14ac:dyDescent="0.2">
      <c r="B11" s="261" t="s">
        <v>169</v>
      </c>
      <c r="C11" s="261" t="s">
        <v>168</v>
      </c>
      <c r="D11" s="261" t="s">
        <v>167</v>
      </c>
      <c r="E11" s="261"/>
      <c r="F11" s="301" t="s">
        <v>166</v>
      </c>
      <c r="G11" s="261" t="s">
        <v>165</v>
      </c>
      <c r="H11" s="290" t="s">
        <v>164</v>
      </c>
      <c r="I11" s="291"/>
      <c r="J11" s="291"/>
      <c r="K11" s="291"/>
      <c r="L11" s="291"/>
      <c r="M11" s="291"/>
      <c r="N11" s="291"/>
      <c r="O11" s="291"/>
      <c r="P11" s="292"/>
      <c r="Q11" s="341" t="s">
        <v>163</v>
      </c>
      <c r="R11" s="341"/>
      <c r="S11" s="341"/>
      <c r="T11" s="341"/>
      <c r="U11" s="330" t="s">
        <v>162</v>
      </c>
    </row>
    <row r="12" spans="1:23" s="115" customFormat="1" ht="21.75" customHeight="1" x14ac:dyDescent="0.2">
      <c r="B12" s="261"/>
      <c r="C12" s="261"/>
      <c r="D12" s="261"/>
      <c r="E12" s="261"/>
      <c r="F12" s="302"/>
      <c r="G12" s="261"/>
      <c r="H12" s="290" t="s">
        <v>159</v>
      </c>
      <c r="I12" s="291"/>
      <c r="J12" s="291"/>
      <c r="K12" s="292"/>
      <c r="L12" s="290" t="s">
        <v>158</v>
      </c>
      <c r="M12" s="291"/>
      <c r="N12" s="291"/>
      <c r="O12" s="291"/>
      <c r="P12" s="292"/>
      <c r="Q12" s="237" t="s">
        <v>157</v>
      </c>
      <c r="R12" s="237" t="s">
        <v>156</v>
      </c>
      <c r="S12" s="237" t="s">
        <v>155</v>
      </c>
      <c r="T12" s="293" t="s">
        <v>154</v>
      </c>
      <c r="U12" s="330" t="s">
        <v>153</v>
      </c>
    </row>
    <row r="13" spans="1:23" s="115" customFormat="1" ht="63.75" x14ac:dyDescent="0.2">
      <c r="B13" s="261"/>
      <c r="C13" s="261"/>
      <c r="D13" s="85" t="s">
        <v>152</v>
      </c>
      <c r="E13" s="85" t="s">
        <v>22</v>
      </c>
      <c r="F13" s="303"/>
      <c r="G13" s="261"/>
      <c r="H13" s="85" t="s">
        <v>151</v>
      </c>
      <c r="I13" s="85" t="s">
        <v>149</v>
      </c>
      <c r="J13" s="85" t="s">
        <v>150</v>
      </c>
      <c r="K13" s="85" t="s">
        <v>149</v>
      </c>
      <c r="L13" s="85" t="s">
        <v>148</v>
      </c>
      <c r="M13" s="86" t="s">
        <v>30</v>
      </c>
      <c r="N13" s="86" t="s">
        <v>147</v>
      </c>
      <c r="O13" s="86" t="s">
        <v>146</v>
      </c>
      <c r="P13" s="85" t="s">
        <v>145</v>
      </c>
      <c r="Q13" s="238"/>
      <c r="R13" s="238"/>
      <c r="S13" s="238"/>
      <c r="T13" s="294"/>
      <c r="U13" s="330"/>
    </row>
    <row r="14" spans="1:23" s="107" customFormat="1" ht="176.25" customHeight="1" x14ac:dyDescent="0.2">
      <c r="B14" s="239" t="s">
        <v>211</v>
      </c>
      <c r="C14" s="239" t="s">
        <v>212</v>
      </c>
      <c r="D14" s="252" t="s">
        <v>66</v>
      </c>
      <c r="E14" s="262">
        <f>VLOOKUP(D14,[3]Criterios!$A$20:$B$24,2,FALSE)</f>
        <v>0.8</v>
      </c>
      <c r="F14" s="272" t="s">
        <v>236</v>
      </c>
      <c r="G14" s="166" t="s">
        <v>237</v>
      </c>
      <c r="H14" s="121" t="s">
        <v>196</v>
      </c>
      <c r="I14" s="111">
        <f>VLOOKUP(H14,[4]Criterios!$B$3:$C$6,2,FALSE)</f>
        <v>0.25</v>
      </c>
      <c r="J14" s="121" t="s">
        <v>101</v>
      </c>
      <c r="K14" s="111">
        <f>VLOOKUP(J14,[4]Criterios!$B$7:$C$9,2,FALSE)</f>
        <v>0.15</v>
      </c>
      <c r="L14" s="121" t="s">
        <v>189</v>
      </c>
      <c r="M14" s="121" t="s">
        <v>188</v>
      </c>
      <c r="N14" s="121" t="s">
        <v>183</v>
      </c>
      <c r="O14" s="121" t="s">
        <v>185</v>
      </c>
      <c r="P14" s="121" t="s">
        <v>180</v>
      </c>
      <c r="Q14" s="109">
        <f t="shared" ref="Q14:Q43" si="0">+I14+K14</f>
        <v>0.4</v>
      </c>
      <c r="R14" s="109">
        <f>(E14-(E14*Q14))</f>
        <v>0.48</v>
      </c>
      <c r="S14" s="315">
        <f>IF(R15&gt;1%,R15,R14)</f>
        <v>0.48</v>
      </c>
      <c r="T14" s="277">
        <f>IF(S18&gt;1%,S18,(IF(S16&gt;1%,S16,S14)))</f>
        <v>0.2016</v>
      </c>
      <c r="U14" s="342" t="str">
        <f>IF(T14&lt;=20%,[5]Criterios!$A$20,IF(T14&lt;=40%,[5]Criterios!$A$21,IF(T14&lt;=60%,[5]Criterios!$A$22,IF(T14&lt;=80,[5]Criterios!$A$23,[5]Criterios!$A$24))))</f>
        <v>Baja</v>
      </c>
    </row>
    <row r="15" spans="1:23" s="107" customFormat="1" ht="14.25" x14ac:dyDescent="0.2">
      <c r="B15" s="240"/>
      <c r="C15" s="240"/>
      <c r="D15" s="253"/>
      <c r="E15" s="263"/>
      <c r="F15" s="273"/>
      <c r="G15" s="126" t="s">
        <v>140</v>
      </c>
      <c r="H15" s="118" t="s">
        <v>191</v>
      </c>
      <c r="I15" s="105">
        <f>VLOOKUP(H15,[4]Criterios!$B$3:$C$6,2,FALSE)</f>
        <v>0</v>
      </c>
      <c r="J15" s="118" t="s">
        <v>191</v>
      </c>
      <c r="K15" s="105">
        <f>VLOOKUP(J15,[4]Criterios!$B$7:$C$9,2,FALSE)</f>
        <v>0</v>
      </c>
      <c r="L15" s="118"/>
      <c r="M15" s="118"/>
      <c r="N15" s="118"/>
      <c r="O15" s="118"/>
      <c r="P15" s="118"/>
      <c r="Q15" s="103">
        <f t="shared" si="0"/>
        <v>0</v>
      </c>
      <c r="R15" s="103">
        <f>(R14-(R14*Q15))</f>
        <v>0.48</v>
      </c>
      <c r="S15" s="286"/>
      <c r="T15" s="278"/>
      <c r="U15" s="343"/>
    </row>
    <row r="16" spans="1:23" s="107" customFormat="1" ht="156.75" customHeight="1" x14ac:dyDescent="0.2">
      <c r="B16" s="240"/>
      <c r="C16" s="240"/>
      <c r="D16" s="253"/>
      <c r="E16" s="263"/>
      <c r="F16" s="274" t="s">
        <v>224</v>
      </c>
      <c r="G16" s="126" t="s">
        <v>238</v>
      </c>
      <c r="H16" s="118" t="s">
        <v>196</v>
      </c>
      <c r="I16" s="105">
        <f>VLOOKUP(H16,[4]Criterios!$B$3:$C$6,2,FALSE)</f>
        <v>0.25</v>
      </c>
      <c r="J16" s="118" t="s">
        <v>101</v>
      </c>
      <c r="K16" s="105">
        <f>VLOOKUP(J16,[4]Criterios!$B$7:$C$9,2,FALSE)</f>
        <v>0.15</v>
      </c>
      <c r="L16" s="118" t="s">
        <v>189</v>
      </c>
      <c r="M16" s="118" t="s">
        <v>188</v>
      </c>
      <c r="N16" s="118" t="s">
        <v>183</v>
      </c>
      <c r="O16" s="118" t="s">
        <v>185</v>
      </c>
      <c r="P16" s="118" t="s">
        <v>180</v>
      </c>
      <c r="Q16" s="103">
        <f t="shared" si="0"/>
        <v>0.4</v>
      </c>
      <c r="R16" s="103">
        <f>IF(Q16&gt;1%,(R15-(R15*Q16)),Q16)</f>
        <v>0.28799999999999998</v>
      </c>
      <c r="S16" s="286">
        <f>IF(R17&gt;1%,R17,R16)</f>
        <v>0.2016</v>
      </c>
      <c r="T16" s="278"/>
      <c r="U16" s="343"/>
    </row>
    <row r="17" spans="2:21" s="107" customFormat="1" ht="116.25" customHeight="1" x14ac:dyDescent="0.2">
      <c r="B17" s="240"/>
      <c r="C17" s="240"/>
      <c r="D17" s="253"/>
      <c r="E17" s="263"/>
      <c r="F17" s="275"/>
      <c r="G17" s="126" t="s">
        <v>239</v>
      </c>
      <c r="H17" s="118" t="s">
        <v>195</v>
      </c>
      <c r="I17" s="105">
        <f>VLOOKUP(H17,[4]Criterios!$B$3:$C$6,2,FALSE)</f>
        <v>0.15</v>
      </c>
      <c r="J17" s="118" t="s">
        <v>101</v>
      </c>
      <c r="K17" s="105">
        <f>VLOOKUP(J17,[4]Criterios!$B$7:$C$9,2,FALSE)</f>
        <v>0.15</v>
      </c>
      <c r="L17" s="118" t="s">
        <v>189</v>
      </c>
      <c r="M17" s="118" t="s">
        <v>188</v>
      </c>
      <c r="N17" s="118" t="s">
        <v>183</v>
      </c>
      <c r="O17" s="118" t="s">
        <v>185</v>
      </c>
      <c r="P17" s="118" t="s">
        <v>180</v>
      </c>
      <c r="Q17" s="103">
        <f t="shared" si="0"/>
        <v>0.3</v>
      </c>
      <c r="R17" s="103">
        <f>(R16-(R16*Q17))</f>
        <v>0.2016</v>
      </c>
      <c r="S17" s="286"/>
      <c r="T17" s="278"/>
      <c r="U17" s="343"/>
    </row>
    <row r="18" spans="2:21" s="107" customFormat="1" ht="14.25" x14ac:dyDescent="0.2">
      <c r="B18" s="240"/>
      <c r="C18" s="240"/>
      <c r="D18" s="253"/>
      <c r="E18" s="263"/>
      <c r="F18" s="275"/>
      <c r="G18" s="125" t="s">
        <v>141</v>
      </c>
      <c r="H18" s="117" t="s">
        <v>191</v>
      </c>
      <c r="I18" s="101">
        <f>VLOOKUP(H18,[4]Criterios!$B$3:$C$6,2,FALSE)</f>
        <v>0</v>
      </c>
      <c r="J18" s="118" t="s">
        <v>191</v>
      </c>
      <c r="K18" s="101">
        <f>VLOOKUP(J18,[4]Criterios!$B$7:$C$9,2,FALSE)</f>
        <v>0</v>
      </c>
      <c r="L18" s="117"/>
      <c r="M18" s="117"/>
      <c r="N18" s="117"/>
      <c r="O18" s="117"/>
      <c r="P18" s="117"/>
      <c r="Q18" s="99">
        <f t="shared" si="0"/>
        <v>0</v>
      </c>
      <c r="R18" s="99">
        <f>IF(Q18&gt;1%,(R17-(R17*Q18)),Q18)</f>
        <v>0</v>
      </c>
      <c r="S18" s="318">
        <f>IF(R19&gt;1%,R19,R18)</f>
        <v>0</v>
      </c>
      <c r="T18" s="278"/>
      <c r="U18" s="343"/>
    </row>
    <row r="19" spans="2:21" s="107" customFormat="1" ht="14.25" x14ac:dyDescent="0.2">
      <c r="B19" s="241"/>
      <c r="C19" s="241"/>
      <c r="D19" s="254"/>
      <c r="E19" s="264"/>
      <c r="F19" s="276"/>
      <c r="G19" s="124" t="s">
        <v>140</v>
      </c>
      <c r="H19" s="114" t="s">
        <v>191</v>
      </c>
      <c r="I19" s="97">
        <f>VLOOKUP(H19,[4]Criterios!$B$3:$C$6,2,FALSE)</f>
        <v>0</v>
      </c>
      <c r="J19" s="114" t="s">
        <v>191</v>
      </c>
      <c r="K19" s="97">
        <f>VLOOKUP(J19,[4]Criterios!$B$7:$C$9,2,FALSE)</f>
        <v>0</v>
      </c>
      <c r="L19" s="114"/>
      <c r="M19" s="114"/>
      <c r="N19" s="114"/>
      <c r="O19" s="114"/>
      <c r="P19" s="114"/>
      <c r="Q19" s="95">
        <f t="shared" si="0"/>
        <v>0</v>
      </c>
      <c r="R19" s="95">
        <f>IF(Q19&gt;1%,(R18-(R18*Q19)),Q19)</f>
        <v>0</v>
      </c>
      <c r="S19" s="319"/>
      <c r="T19" s="279"/>
      <c r="U19" s="344"/>
    </row>
    <row r="20" spans="2:21" s="107" customFormat="1" ht="135.75" customHeight="1" x14ac:dyDescent="0.2">
      <c r="B20" s="239" t="s">
        <v>215</v>
      </c>
      <c r="C20" s="239" t="s">
        <v>226</v>
      </c>
      <c r="D20" s="252" t="s">
        <v>68</v>
      </c>
      <c r="E20" s="283">
        <f>VLOOKUP(D20,[4]Criterios!$A$20:$B$24,2,FALSE)</f>
        <v>0.4</v>
      </c>
      <c r="F20" s="289" t="s">
        <v>227</v>
      </c>
      <c r="G20" s="128" t="s">
        <v>240</v>
      </c>
      <c r="H20" s="121" t="s">
        <v>191</v>
      </c>
      <c r="I20" s="111">
        <f>VLOOKUP(H20,[4]Criterios!$B$3:$C$6,2,FALSE)</f>
        <v>0</v>
      </c>
      <c r="J20" s="121" t="s">
        <v>101</v>
      </c>
      <c r="K20" s="111">
        <f>VLOOKUP(J20,[4]Criterios!$B$7:$C$9,2,FALSE)</f>
        <v>0.15</v>
      </c>
      <c r="L20" s="121" t="s">
        <v>189</v>
      </c>
      <c r="M20" s="121" t="s">
        <v>188</v>
      </c>
      <c r="N20" s="121" t="s">
        <v>183</v>
      </c>
      <c r="O20" s="121" t="s">
        <v>185</v>
      </c>
      <c r="P20" s="121" t="s">
        <v>180</v>
      </c>
      <c r="Q20" s="109">
        <f t="shared" si="0"/>
        <v>0.15</v>
      </c>
      <c r="R20" s="109">
        <f>(E20-(E20*Q20))</f>
        <v>0.34</v>
      </c>
      <c r="S20" s="315">
        <f>IF(R21&gt;1%,R21,R20)</f>
        <v>0.34</v>
      </c>
      <c r="T20" s="277">
        <f>IF(S24&gt;1%,S24,(IF(S22&gt;1%,S22,S20)))</f>
        <v>0.34</v>
      </c>
      <c r="U20" s="342" t="str">
        <f>IF(T20&lt;=20%,[5]Criterios!$A$20,IF(T20&lt;=40%,[5]Criterios!$A$21,IF(T20&lt;=60%,[5]Criterios!$A$22,IF(T20&lt;=80,[5]Criterios!$A$23,[5]Criterios!$A$24))))</f>
        <v>Baja</v>
      </c>
    </row>
    <row r="21" spans="2:21" s="107" customFormat="1" ht="14.25" x14ac:dyDescent="0.2">
      <c r="B21" s="240"/>
      <c r="C21" s="240"/>
      <c r="D21" s="253"/>
      <c r="E21" s="284"/>
      <c r="F21" s="275"/>
      <c r="G21" s="126" t="s">
        <v>140</v>
      </c>
      <c r="H21" s="118" t="s">
        <v>191</v>
      </c>
      <c r="I21" s="105">
        <f>VLOOKUP(H21,[4]Criterios!$B$3:$C$6,2,FALSE)</f>
        <v>0</v>
      </c>
      <c r="J21" s="118" t="s">
        <v>191</v>
      </c>
      <c r="K21" s="105">
        <f>VLOOKUP(J21,[4]Criterios!$B$7:$C$9,2,FALSE)</f>
        <v>0</v>
      </c>
      <c r="L21" s="118"/>
      <c r="M21" s="118"/>
      <c r="N21" s="118"/>
      <c r="O21" s="118"/>
      <c r="P21" s="118"/>
      <c r="Q21" s="103">
        <f t="shared" si="0"/>
        <v>0</v>
      </c>
      <c r="R21" s="103">
        <f>IF(Q21&gt;1%,(R20-(R20*Q21)),Q21)</f>
        <v>0</v>
      </c>
      <c r="S21" s="286"/>
      <c r="T21" s="278"/>
      <c r="U21" s="343"/>
    </row>
    <row r="22" spans="2:21" s="107" customFormat="1" ht="14.25" x14ac:dyDescent="0.2">
      <c r="B22" s="240"/>
      <c r="C22" s="240"/>
      <c r="D22" s="253"/>
      <c r="E22" s="284"/>
      <c r="F22" s="275"/>
      <c r="G22" s="126" t="s">
        <v>141</v>
      </c>
      <c r="H22" s="118" t="s">
        <v>191</v>
      </c>
      <c r="I22" s="105">
        <f>VLOOKUP(H22,[4]Criterios!$B$3:$C$6,2,FALSE)</f>
        <v>0</v>
      </c>
      <c r="J22" s="118" t="s">
        <v>191</v>
      </c>
      <c r="K22" s="105">
        <f>VLOOKUP(J22,[4]Criterios!$B$7:$C$9,2,FALSE)</f>
        <v>0</v>
      </c>
      <c r="L22" s="118"/>
      <c r="M22" s="118"/>
      <c r="N22" s="118"/>
      <c r="O22" s="118"/>
      <c r="P22" s="118"/>
      <c r="Q22" s="103">
        <f t="shared" si="0"/>
        <v>0</v>
      </c>
      <c r="R22" s="103">
        <f>IF(Q22&gt;1%,(R21-(R21*Q22)),Q22)</f>
        <v>0</v>
      </c>
      <c r="S22" s="286">
        <f>IF(R23&gt;1%,R23,R22)</f>
        <v>0</v>
      </c>
      <c r="T22" s="278"/>
      <c r="U22" s="343"/>
    </row>
    <row r="23" spans="2:21" s="107" customFormat="1" ht="14.25" x14ac:dyDescent="0.2">
      <c r="B23" s="240"/>
      <c r="C23" s="240"/>
      <c r="D23" s="253"/>
      <c r="E23" s="284"/>
      <c r="F23" s="275"/>
      <c r="G23" s="126" t="s">
        <v>140</v>
      </c>
      <c r="H23" s="118" t="s">
        <v>191</v>
      </c>
      <c r="I23" s="105">
        <f>VLOOKUP(H23,[4]Criterios!$B$3:$C$6,2,FALSE)</f>
        <v>0</v>
      </c>
      <c r="J23" s="118" t="s">
        <v>191</v>
      </c>
      <c r="K23" s="105">
        <f>VLOOKUP(J23,[4]Criterios!$B$7:$C$9,2,FALSE)</f>
        <v>0</v>
      </c>
      <c r="L23" s="118"/>
      <c r="M23" s="118"/>
      <c r="N23" s="118"/>
      <c r="O23" s="118"/>
      <c r="P23" s="118"/>
      <c r="Q23" s="103">
        <f t="shared" si="0"/>
        <v>0</v>
      </c>
      <c r="R23" s="103">
        <f>(R22-(R22*Q23))</f>
        <v>0</v>
      </c>
      <c r="S23" s="286"/>
      <c r="T23" s="278"/>
      <c r="U23" s="343"/>
    </row>
    <row r="24" spans="2:21" s="107" customFormat="1" ht="14.25" x14ac:dyDescent="0.2">
      <c r="B24" s="240"/>
      <c r="C24" s="240"/>
      <c r="D24" s="253"/>
      <c r="E24" s="284"/>
      <c r="F24" s="275"/>
      <c r="G24" s="125" t="s">
        <v>141</v>
      </c>
      <c r="H24" s="117" t="s">
        <v>191</v>
      </c>
      <c r="I24" s="101">
        <f>VLOOKUP(H24,[4]Criterios!$B$3:$C$6,2,FALSE)</f>
        <v>0</v>
      </c>
      <c r="J24" s="117" t="s">
        <v>191</v>
      </c>
      <c r="K24" s="101">
        <f>VLOOKUP(J24,[4]Criterios!$B$7:$C$9,2,FALSE)</f>
        <v>0</v>
      </c>
      <c r="L24" s="117"/>
      <c r="M24" s="117"/>
      <c r="N24" s="117"/>
      <c r="O24" s="117"/>
      <c r="P24" s="117"/>
      <c r="Q24" s="99">
        <f t="shared" si="0"/>
        <v>0</v>
      </c>
      <c r="R24" s="99">
        <f>IF(Q24&gt;1%,(R23-(R23*Q24)),Q24)</f>
        <v>0</v>
      </c>
      <c r="S24" s="318">
        <f>IF(R25&gt;1%,R25,R24)</f>
        <v>0</v>
      </c>
      <c r="T24" s="278"/>
      <c r="U24" s="343"/>
    </row>
    <row r="25" spans="2:21" s="107" customFormat="1" ht="14.25" x14ac:dyDescent="0.2">
      <c r="B25" s="241"/>
      <c r="C25" s="241"/>
      <c r="D25" s="254"/>
      <c r="E25" s="285"/>
      <c r="F25" s="276"/>
      <c r="G25" s="124" t="s">
        <v>140</v>
      </c>
      <c r="H25" s="114" t="s">
        <v>191</v>
      </c>
      <c r="I25" s="97">
        <f>VLOOKUP(H25,[4]Criterios!$B$3:$C$6,2,FALSE)</f>
        <v>0</v>
      </c>
      <c r="J25" s="114" t="s">
        <v>191</v>
      </c>
      <c r="K25" s="97">
        <f>VLOOKUP(J25,[4]Criterios!$B$7:$C$9,2,FALSE)</f>
        <v>0</v>
      </c>
      <c r="L25" s="114"/>
      <c r="M25" s="114"/>
      <c r="N25" s="114"/>
      <c r="O25" s="114"/>
      <c r="P25" s="114"/>
      <c r="Q25" s="95">
        <f t="shared" si="0"/>
        <v>0</v>
      </c>
      <c r="R25" s="95">
        <f>IF(Q25&gt;1%,(R24-(R24*Q25)),Q25)</f>
        <v>0</v>
      </c>
      <c r="S25" s="319"/>
      <c r="T25" s="279"/>
      <c r="U25" s="344"/>
    </row>
    <row r="26" spans="2:21" s="107" customFormat="1" ht="128.25" customHeight="1" x14ac:dyDescent="0.2">
      <c r="B26" s="239" t="s">
        <v>243</v>
      </c>
      <c r="C26" s="306" t="s">
        <v>229</v>
      </c>
      <c r="D26" s="280" t="s">
        <v>67</v>
      </c>
      <c r="E26" s="283">
        <f>VLOOKUP(D26,[4]Criterios!$A$20:$B$24,2,FALSE)</f>
        <v>0.6</v>
      </c>
      <c r="F26" s="359" t="s">
        <v>231</v>
      </c>
      <c r="G26" s="166" t="s">
        <v>242</v>
      </c>
      <c r="H26" s="110" t="s">
        <v>196</v>
      </c>
      <c r="I26" s="111">
        <f>VLOOKUP(H26,[4]Criterios!$B$3:$C$6,2,FALSE)</f>
        <v>0.25</v>
      </c>
      <c r="J26" s="110" t="s">
        <v>101</v>
      </c>
      <c r="K26" s="111">
        <f>VLOOKUP(J26,[4]Criterios!$B$7:$C$9,2,FALSE)</f>
        <v>0.15</v>
      </c>
      <c r="L26" s="121" t="s">
        <v>189</v>
      </c>
      <c r="M26" s="121" t="s">
        <v>188</v>
      </c>
      <c r="N26" s="121" t="s">
        <v>183</v>
      </c>
      <c r="O26" s="121" t="s">
        <v>185</v>
      </c>
      <c r="P26" s="121" t="s">
        <v>180</v>
      </c>
      <c r="Q26" s="109">
        <f t="shared" si="0"/>
        <v>0.4</v>
      </c>
      <c r="R26" s="109">
        <f>(E26-(E26*Q26))</f>
        <v>0.36</v>
      </c>
      <c r="S26" s="315">
        <f>IF(R27&gt;1%,R27,R26)</f>
        <v>0.36</v>
      </c>
      <c r="T26" s="277">
        <f>IF(S30&gt;1%,S30,(IF(S28&gt;1%,S28,S26)))</f>
        <v>0.36</v>
      </c>
      <c r="U26" s="342" t="str">
        <f>IF(T26&lt;=20%,[5]Criterios!$A$20,IF(T26&lt;=40%,[5]Criterios!$A$21,IF(T26&lt;=60%,[5]Criterios!$A$22,IF(T26&lt;=80,[5]Criterios!$A$23,[5]Criterios!$A$24))))</f>
        <v>Baja</v>
      </c>
    </row>
    <row r="27" spans="2:21" s="107" customFormat="1" ht="17.25" customHeight="1" x14ac:dyDescent="0.2">
      <c r="B27" s="240"/>
      <c r="C27" s="307"/>
      <c r="D27" s="281"/>
      <c r="E27" s="284"/>
      <c r="F27" s="360"/>
      <c r="G27" s="165" t="s">
        <v>140</v>
      </c>
      <c r="H27" s="118" t="s">
        <v>191</v>
      </c>
      <c r="I27" s="105">
        <f>VLOOKUP(H27,[4]Criterios!$B$3:$C$6,2,FALSE)</f>
        <v>0</v>
      </c>
      <c r="J27" s="118" t="s">
        <v>191</v>
      </c>
      <c r="K27" s="105">
        <f>VLOOKUP(J27,[4]Criterios!$B$7:$C$9,2,FALSE)</f>
        <v>0</v>
      </c>
      <c r="L27" s="104"/>
      <c r="M27" s="104"/>
      <c r="N27" s="104"/>
      <c r="O27" s="104"/>
      <c r="P27" s="104"/>
      <c r="Q27" s="103">
        <f t="shared" si="0"/>
        <v>0</v>
      </c>
      <c r="R27" s="103">
        <f>IF(Q27&gt;1%,(R26-(R26*Q27)),Q27)</f>
        <v>0</v>
      </c>
      <c r="S27" s="286"/>
      <c r="T27" s="278"/>
      <c r="U27" s="343"/>
    </row>
    <row r="28" spans="2:21" s="107" customFormat="1" ht="14.25" x14ac:dyDescent="0.2">
      <c r="B28" s="240"/>
      <c r="C28" s="307"/>
      <c r="D28" s="281"/>
      <c r="E28" s="284"/>
      <c r="F28" s="360"/>
      <c r="G28" s="106" t="s">
        <v>141</v>
      </c>
      <c r="H28" s="118" t="s">
        <v>191</v>
      </c>
      <c r="I28" s="105">
        <f>VLOOKUP(H28,[4]Criterios!$B$3:$C$6,2,FALSE)</f>
        <v>0</v>
      </c>
      <c r="J28" s="118" t="s">
        <v>191</v>
      </c>
      <c r="K28" s="105">
        <f>VLOOKUP(J28,[4]Criterios!$B$7:$C$9,2,FALSE)</f>
        <v>0</v>
      </c>
      <c r="L28" s="104"/>
      <c r="M28" s="104"/>
      <c r="N28" s="104"/>
      <c r="O28" s="104"/>
      <c r="P28" s="104"/>
      <c r="Q28" s="103">
        <f t="shared" si="0"/>
        <v>0</v>
      </c>
      <c r="R28" s="103">
        <f>IF(Q28&gt;1%,(R27-(R27*Q28)),Q28)</f>
        <v>0</v>
      </c>
      <c r="S28" s="286">
        <f>IF(R29&gt;1%,R29,R28)</f>
        <v>0</v>
      </c>
      <c r="T28" s="278"/>
      <c r="U28" s="343"/>
    </row>
    <row r="29" spans="2:21" s="107" customFormat="1" ht="14.25" x14ac:dyDescent="0.2">
      <c r="B29" s="240"/>
      <c r="C29" s="307"/>
      <c r="D29" s="281"/>
      <c r="E29" s="284"/>
      <c r="F29" s="360"/>
      <c r="G29" s="106" t="s">
        <v>140</v>
      </c>
      <c r="H29" s="118" t="s">
        <v>191</v>
      </c>
      <c r="I29" s="105">
        <f>VLOOKUP(H29,[4]Criterios!$B$3:$C$6,2,FALSE)</f>
        <v>0</v>
      </c>
      <c r="J29" s="118" t="s">
        <v>191</v>
      </c>
      <c r="K29" s="105">
        <f>VLOOKUP(J29,[4]Criterios!$B$7:$C$9,2,FALSE)</f>
        <v>0</v>
      </c>
      <c r="L29" s="104"/>
      <c r="M29" s="104"/>
      <c r="N29" s="104"/>
      <c r="O29" s="104"/>
      <c r="P29" s="104"/>
      <c r="Q29" s="103">
        <f t="shared" si="0"/>
        <v>0</v>
      </c>
      <c r="R29" s="103">
        <f>(R28-(R28*Q29))</f>
        <v>0</v>
      </c>
      <c r="S29" s="286"/>
      <c r="T29" s="278"/>
      <c r="U29" s="343"/>
    </row>
    <row r="30" spans="2:21" s="107" customFormat="1" ht="14.25" x14ac:dyDescent="0.2">
      <c r="B30" s="240"/>
      <c r="C30" s="307"/>
      <c r="D30" s="281"/>
      <c r="E30" s="284"/>
      <c r="F30" s="360"/>
      <c r="G30" s="102" t="s">
        <v>141</v>
      </c>
      <c r="H30" s="117" t="s">
        <v>191</v>
      </c>
      <c r="I30" s="101">
        <f>VLOOKUP(H30,[4]Criterios!$B$3:$C$6,2,FALSE)</f>
        <v>0</v>
      </c>
      <c r="J30" s="117" t="s">
        <v>191</v>
      </c>
      <c r="K30" s="101">
        <f>VLOOKUP(J30,[4]Criterios!$B$7:$C$9,2,FALSE)</f>
        <v>0</v>
      </c>
      <c r="L30" s="100"/>
      <c r="M30" s="100"/>
      <c r="N30" s="100"/>
      <c r="O30" s="100"/>
      <c r="P30" s="100"/>
      <c r="Q30" s="99">
        <f t="shared" si="0"/>
        <v>0</v>
      </c>
      <c r="R30" s="99">
        <f>IF(Q30&gt;1%,(R29-(R29*Q30)),Q30)</f>
        <v>0</v>
      </c>
      <c r="S30" s="318">
        <f>IF(R31&gt;1%,R31,R30)</f>
        <v>0</v>
      </c>
      <c r="T30" s="278"/>
      <c r="U30" s="343"/>
    </row>
    <row r="31" spans="2:21" s="107" customFormat="1" ht="14.25" x14ac:dyDescent="0.2">
      <c r="B31" s="241"/>
      <c r="C31" s="308"/>
      <c r="D31" s="282"/>
      <c r="E31" s="285"/>
      <c r="F31" s="361"/>
      <c r="G31" s="98" t="s">
        <v>140</v>
      </c>
      <c r="H31" s="114" t="s">
        <v>191</v>
      </c>
      <c r="I31" s="97">
        <f>VLOOKUP(H31,[4]Criterios!$B$3:$C$6,2,FALSE)</f>
        <v>0</v>
      </c>
      <c r="J31" s="114" t="s">
        <v>191</v>
      </c>
      <c r="K31" s="97">
        <f>VLOOKUP(J31,[4]Criterios!$B$7:$C$9,2,FALSE)</f>
        <v>0</v>
      </c>
      <c r="L31" s="96"/>
      <c r="M31" s="96"/>
      <c r="N31" s="96"/>
      <c r="O31" s="96"/>
      <c r="P31" s="96"/>
      <c r="Q31" s="95">
        <f t="shared" si="0"/>
        <v>0</v>
      </c>
      <c r="R31" s="95">
        <f>IF(Q31&gt;1%,(R30-(R30*Q31)),Q31)</f>
        <v>0</v>
      </c>
      <c r="S31" s="319"/>
      <c r="T31" s="279"/>
      <c r="U31" s="344"/>
    </row>
    <row r="32" spans="2:21" s="107" customFormat="1" ht="14.25" x14ac:dyDescent="0.2">
      <c r="B32" s="306"/>
      <c r="C32" s="306"/>
      <c r="D32" s="280"/>
      <c r="E32" s="283" t="e">
        <f>VLOOKUP(D32,[4]Criterios!$A$20:$B$24,2,FALSE)</f>
        <v>#N/A</v>
      </c>
      <c r="F32" s="287" t="s">
        <v>144</v>
      </c>
      <c r="G32" s="112" t="s">
        <v>141</v>
      </c>
      <c r="H32" s="110"/>
      <c r="I32" s="111" t="e">
        <f>VLOOKUP(H32,[4]Criterios!$B$3:$C$6,2,FALSE)</f>
        <v>#N/A</v>
      </c>
      <c r="J32" s="110"/>
      <c r="K32" s="111" t="e">
        <f>VLOOKUP(J32,[4]Criterios!$B$7:$C$9,2,FALSE)</f>
        <v>#N/A</v>
      </c>
      <c r="L32" s="110"/>
      <c r="M32" s="110"/>
      <c r="N32" s="110"/>
      <c r="O32" s="110"/>
      <c r="P32" s="110"/>
      <c r="Q32" s="109" t="e">
        <f t="shared" si="0"/>
        <v>#N/A</v>
      </c>
      <c r="R32" s="109" t="e">
        <f>(E32-(E32*Q32))</f>
        <v>#N/A</v>
      </c>
      <c r="S32" s="315" t="e">
        <f>IF(R33&gt;1%,R33,R32)</f>
        <v>#N/A</v>
      </c>
      <c r="T32" s="277" t="e">
        <f>IF(S36&gt;1%,S36,(IF(S34&gt;1%,S34,S32)))</f>
        <v>#N/A</v>
      </c>
      <c r="U32" s="342" t="e">
        <f>IF(T32&lt;=20%,[5]Criterios!$A$20,IF(T32&lt;=40%,[5]Criterios!$A$21,IF(T32&lt;=60%,[5]Criterios!$A$22,IF(T32&lt;=80,[5]Criterios!$A$23,[5]Criterios!$A$24))))</f>
        <v>#N/A</v>
      </c>
    </row>
    <row r="33" spans="1:23" s="107" customFormat="1" ht="14.25" x14ac:dyDescent="0.2">
      <c r="B33" s="307"/>
      <c r="C33" s="307"/>
      <c r="D33" s="281"/>
      <c r="E33" s="284"/>
      <c r="F33" s="288"/>
      <c r="G33" s="106" t="s">
        <v>140</v>
      </c>
      <c r="H33" s="104"/>
      <c r="I33" s="105" t="e">
        <f>VLOOKUP(H33,[4]Criterios!$B$3:$C$6,2,FALSE)</f>
        <v>#N/A</v>
      </c>
      <c r="J33" s="104"/>
      <c r="K33" s="105" t="e">
        <f>VLOOKUP(J33,[4]Criterios!$B$7:$C$9,2,FALSE)</f>
        <v>#N/A</v>
      </c>
      <c r="L33" s="104"/>
      <c r="M33" s="104"/>
      <c r="N33" s="104"/>
      <c r="O33" s="104"/>
      <c r="P33" s="104"/>
      <c r="Q33" s="103" t="e">
        <f t="shared" si="0"/>
        <v>#N/A</v>
      </c>
      <c r="R33" s="103" t="e">
        <f>(R32-(R32*Q33))</f>
        <v>#N/A</v>
      </c>
      <c r="S33" s="286"/>
      <c r="T33" s="278"/>
      <c r="U33" s="343"/>
    </row>
    <row r="34" spans="1:23" s="107" customFormat="1" ht="14.25" x14ac:dyDescent="0.2">
      <c r="B34" s="307"/>
      <c r="C34" s="307"/>
      <c r="D34" s="281"/>
      <c r="E34" s="284"/>
      <c r="F34" s="288" t="s">
        <v>143</v>
      </c>
      <c r="G34" s="106" t="s">
        <v>141</v>
      </c>
      <c r="H34" s="104"/>
      <c r="I34" s="105" t="e">
        <f>VLOOKUP(H34,[4]Criterios!$B$3:$C$6,2,FALSE)</f>
        <v>#N/A</v>
      </c>
      <c r="J34" s="104"/>
      <c r="K34" s="105" t="e">
        <f>VLOOKUP(J34,[4]Criterios!$B$7:$C$9,2,FALSE)</f>
        <v>#N/A</v>
      </c>
      <c r="L34" s="104"/>
      <c r="M34" s="104"/>
      <c r="N34" s="104"/>
      <c r="O34" s="104"/>
      <c r="P34" s="104"/>
      <c r="Q34" s="103" t="e">
        <f t="shared" si="0"/>
        <v>#N/A</v>
      </c>
      <c r="R34" s="103" t="e">
        <f>IF(Q34&gt;1%,(R33-(R33*Q34)),Q34)</f>
        <v>#N/A</v>
      </c>
      <c r="S34" s="286" t="e">
        <f>IF(R35&gt;1%,R35,R34)</f>
        <v>#N/A</v>
      </c>
      <c r="T34" s="278"/>
      <c r="U34" s="343"/>
    </row>
    <row r="35" spans="1:23" s="107" customFormat="1" ht="14.25" x14ac:dyDescent="0.2">
      <c r="B35" s="307"/>
      <c r="C35" s="307"/>
      <c r="D35" s="281"/>
      <c r="E35" s="284"/>
      <c r="F35" s="288"/>
      <c r="G35" s="106" t="s">
        <v>140</v>
      </c>
      <c r="H35" s="104"/>
      <c r="I35" s="105" t="e">
        <f>VLOOKUP(H35,[4]Criterios!$B$3:$C$6,2,FALSE)</f>
        <v>#N/A</v>
      </c>
      <c r="J35" s="104"/>
      <c r="K35" s="105" t="e">
        <f>VLOOKUP(J35,[4]Criterios!$B$7:$C$9,2,FALSE)</f>
        <v>#N/A</v>
      </c>
      <c r="L35" s="104"/>
      <c r="M35" s="104"/>
      <c r="N35" s="104"/>
      <c r="O35" s="104"/>
      <c r="P35" s="104"/>
      <c r="Q35" s="103" t="e">
        <f t="shared" si="0"/>
        <v>#N/A</v>
      </c>
      <c r="R35" s="103" t="e">
        <f>(R34-(R34*Q35))</f>
        <v>#N/A</v>
      </c>
      <c r="S35" s="286"/>
      <c r="T35" s="278"/>
      <c r="U35" s="343"/>
    </row>
    <row r="36" spans="1:23" s="107" customFormat="1" ht="14.25" x14ac:dyDescent="0.2">
      <c r="B36" s="307"/>
      <c r="C36" s="307"/>
      <c r="D36" s="281"/>
      <c r="E36" s="284"/>
      <c r="F36" s="316" t="s">
        <v>142</v>
      </c>
      <c r="G36" s="102" t="s">
        <v>141</v>
      </c>
      <c r="H36" s="100"/>
      <c r="I36" s="101" t="e">
        <f>VLOOKUP(H36,[4]Criterios!$B$3:$C$6,2,FALSE)</f>
        <v>#N/A</v>
      </c>
      <c r="J36" s="100"/>
      <c r="K36" s="101" t="e">
        <f>VLOOKUP(J36,[4]Criterios!$B$7:$C$9,2,FALSE)</f>
        <v>#N/A</v>
      </c>
      <c r="L36" s="100"/>
      <c r="M36" s="100"/>
      <c r="N36" s="100"/>
      <c r="O36" s="100"/>
      <c r="P36" s="100"/>
      <c r="Q36" s="99" t="e">
        <f t="shared" si="0"/>
        <v>#N/A</v>
      </c>
      <c r="R36" s="99" t="e">
        <f>IF(Q36&gt;1%,(R35-(R35*Q36)),Q36)</f>
        <v>#N/A</v>
      </c>
      <c r="S36" s="318" t="e">
        <f>IF(R37&gt;1%,R37,R36)</f>
        <v>#N/A</v>
      </c>
      <c r="T36" s="278"/>
      <c r="U36" s="343"/>
    </row>
    <row r="37" spans="1:23" s="107" customFormat="1" ht="14.25" x14ac:dyDescent="0.2">
      <c r="B37" s="308"/>
      <c r="C37" s="308"/>
      <c r="D37" s="282"/>
      <c r="E37" s="285"/>
      <c r="F37" s="317"/>
      <c r="G37" s="98" t="s">
        <v>140</v>
      </c>
      <c r="H37" s="96"/>
      <c r="I37" s="97" t="e">
        <f>VLOOKUP(H37,[4]Criterios!$B$3:$C$6,2,FALSE)</f>
        <v>#N/A</v>
      </c>
      <c r="J37" s="96"/>
      <c r="K37" s="97" t="e">
        <f>VLOOKUP(J37,[4]Criterios!$B$7:$C$9,2,FALSE)</f>
        <v>#N/A</v>
      </c>
      <c r="L37" s="96"/>
      <c r="M37" s="96"/>
      <c r="N37" s="96"/>
      <c r="O37" s="96"/>
      <c r="P37" s="96"/>
      <c r="Q37" s="95" t="e">
        <f t="shared" si="0"/>
        <v>#N/A</v>
      </c>
      <c r="R37" s="95" t="e">
        <f>IF(Q37&gt;1%,(R36-(R36*Q37)),Q37)</f>
        <v>#N/A</v>
      </c>
      <c r="S37" s="319"/>
      <c r="T37" s="279"/>
      <c r="U37" s="344"/>
    </row>
    <row r="38" spans="1:23" s="107" customFormat="1" ht="14.25" x14ac:dyDescent="0.2">
      <c r="B38" s="306"/>
      <c r="C38" s="306"/>
      <c r="D38" s="280"/>
      <c r="E38" s="283" t="e">
        <f>VLOOKUP(D38,[4]Criterios!$A$20:$B$24,2,FALSE)</f>
        <v>#N/A</v>
      </c>
      <c r="F38" s="287" t="s">
        <v>144</v>
      </c>
      <c r="G38" s="112" t="s">
        <v>141</v>
      </c>
      <c r="H38" s="110"/>
      <c r="I38" s="111" t="e">
        <f>VLOOKUP(H38,[4]Criterios!$B$3:$C$6,2,FALSE)</f>
        <v>#N/A</v>
      </c>
      <c r="J38" s="110"/>
      <c r="K38" s="111" t="e">
        <f>VLOOKUP(J38,[4]Criterios!$B$7:$C$9,2,FALSE)</f>
        <v>#N/A</v>
      </c>
      <c r="L38" s="110"/>
      <c r="M38" s="110"/>
      <c r="N38" s="110"/>
      <c r="O38" s="110"/>
      <c r="P38" s="110"/>
      <c r="Q38" s="109" t="e">
        <f t="shared" si="0"/>
        <v>#N/A</v>
      </c>
      <c r="R38" s="109" t="e">
        <f>(E38-(E38*Q38))</f>
        <v>#N/A</v>
      </c>
      <c r="S38" s="315" t="e">
        <f>IF(R39&gt;1%,R39,R38)</f>
        <v>#N/A</v>
      </c>
      <c r="T38" s="277" t="e">
        <f>IF(S42&gt;1%,S42,(IF(S40&gt;1%,S40,S38)))</f>
        <v>#N/A</v>
      </c>
      <c r="U38" s="342" t="e">
        <f>IF(T38&lt;=20%,[4]Criterios!$A$20,IF(T38&lt;=40%,[4]Criterios!$A$21,IF(T38&lt;=60%,[4]Criterios!$A$22,IF(T38&lt;=80,[4]Criterios!$A$23,[4]Criterios!$A$24))))</f>
        <v>#N/A</v>
      </c>
    </row>
    <row r="39" spans="1:23" s="107" customFormat="1" ht="14.25" x14ac:dyDescent="0.2">
      <c r="B39" s="307"/>
      <c r="C39" s="307"/>
      <c r="D39" s="281"/>
      <c r="E39" s="284"/>
      <c r="F39" s="288"/>
      <c r="G39" s="106" t="s">
        <v>140</v>
      </c>
      <c r="H39" s="104"/>
      <c r="I39" s="105" t="e">
        <f>VLOOKUP(H39,[4]Criterios!$B$3:$C$6,2,FALSE)</f>
        <v>#N/A</v>
      </c>
      <c r="J39" s="104"/>
      <c r="K39" s="105" t="e">
        <f>VLOOKUP(J39,[4]Criterios!$B$7:$C$9,2,FALSE)</f>
        <v>#N/A</v>
      </c>
      <c r="L39" s="104"/>
      <c r="M39" s="104"/>
      <c r="N39" s="104"/>
      <c r="O39" s="104"/>
      <c r="P39" s="104"/>
      <c r="Q39" s="103" t="e">
        <f t="shared" si="0"/>
        <v>#N/A</v>
      </c>
      <c r="R39" s="103" t="e">
        <f>(R38-(R38*Q39))</f>
        <v>#N/A</v>
      </c>
      <c r="S39" s="286"/>
      <c r="T39" s="278"/>
      <c r="U39" s="343"/>
    </row>
    <row r="40" spans="1:23" s="107" customFormat="1" ht="14.25" x14ac:dyDescent="0.2">
      <c r="B40" s="307"/>
      <c r="C40" s="307"/>
      <c r="D40" s="281"/>
      <c r="E40" s="284"/>
      <c r="F40" s="288" t="s">
        <v>143</v>
      </c>
      <c r="G40" s="106" t="s">
        <v>141</v>
      </c>
      <c r="H40" s="104"/>
      <c r="I40" s="105" t="e">
        <f>VLOOKUP(H40,[4]Criterios!$B$3:$C$6,2,FALSE)</f>
        <v>#N/A</v>
      </c>
      <c r="J40" s="104"/>
      <c r="K40" s="105" t="e">
        <f>VLOOKUP(J40,[4]Criterios!$B$7:$C$9,2,FALSE)</f>
        <v>#N/A</v>
      </c>
      <c r="L40" s="104"/>
      <c r="M40" s="104"/>
      <c r="N40" s="104"/>
      <c r="O40" s="104"/>
      <c r="P40" s="104"/>
      <c r="Q40" s="103" t="e">
        <f t="shared" si="0"/>
        <v>#N/A</v>
      </c>
      <c r="R40" s="103" t="e">
        <f>IF(Q40&gt;1%,(R39-(R39*Q40)),Q40)</f>
        <v>#N/A</v>
      </c>
      <c r="S40" s="286" t="e">
        <f>IF(R41&gt;1%,R41,R40)</f>
        <v>#N/A</v>
      </c>
      <c r="T40" s="278"/>
      <c r="U40" s="343"/>
    </row>
    <row r="41" spans="1:23" s="107" customFormat="1" ht="14.25" x14ac:dyDescent="0.2">
      <c r="B41" s="307"/>
      <c r="C41" s="307"/>
      <c r="D41" s="281"/>
      <c r="E41" s="284"/>
      <c r="F41" s="288"/>
      <c r="G41" s="106" t="s">
        <v>140</v>
      </c>
      <c r="H41" s="104"/>
      <c r="I41" s="105" t="e">
        <f>VLOOKUP(H41,[4]Criterios!$B$3:$C$6,2,FALSE)</f>
        <v>#N/A</v>
      </c>
      <c r="J41" s="104"/>
      <c r="K41" s="105" t="e">
        <f>VLOOKUP(J41,[4]Criterios!$B$7:$C$9,2,FALSE)</f>
        <v>#N/A</v>
      </c>
      <c r="L41" s="104"/>
      <c r="M41" s="104"/>
      <c r="N41" s="104"/>
      <c r="O41" s="104"/>
      <c r="P41" s="104"/>
      <c r="Q41" s="103" t="e">
        <f t="shared" si="0"/>
        <v>#N/A</v>
      </c>
      <c r="R41" s="103" t="e">
        <f>(R40-(R40*Q41))</f>
        <v>#N/A</v>
      </c>
      <c r="S41" s="286"/>
      <c r="T41" s="278"/>
      <c r="U41" s="343"/>
    </row>
    <row r="42" spans="1:23" s="107" customFormat="1" ht="14.25" x14ac:dyDescent="0.2">
      <c r="B42" s="307"/>
      <c r="C42" s="307"/>
      <c r="D42" s="281"/>
      <c r="E42" s="284"/>
      <c r="F42" s="316" t="s">
        <v>142</v>
      </c>
      <c r="G42" s="102" t="s">
        <v>141</v>
      </c>
      <c r="H42" s="100"/>
      <c r="I42" s="101" t="e">
        <f>VLOOKUP(H42,[4]Criterios!$B$3:$C$6,2,FALSE)</f>
        <v>#N/A</v>
      </c>
      <c r="J42" s="100"/>
      <c r="K42" s="101" t="e">
        <f>VLOOKUP(J42,[4]Criterios!$B$7:$C$9,2,FALSE)</f>
        <v>#N/A</v>
      </c>
      <c r="L42" s="100"/>
      <c r="M42" s="100"/>
      <c r="N42" s="100"/>
      <c r="O42" s="100"/>
      <c r="P42" s="100"/>
      <c r="Q42" s="99" t="e">
        <f t="shared" si="0"/>
        <v>#N/A</v>
      </c>
      <c r="R42" s="99" t="e">
        <f>IF(Q42&gt;1%,(R41-(R41*Q42)),Q42)</f>
        <v>#N/A</v>
      </c>
      <c r="S42" s="318" t="e">
        <f>IF(R43&gt;1%,R43,R42)</f>
        <v>#N/A</v>
      </c>
      <c r="T42" s="278"/>
      <c r="U42" s="343"/>
    </row>
    <row r="43" spans="1:23" s="107" customFormat="1" ht="14.25" x14ac:dyDescent="0.2">
      <c r="B43" s="308"/>
      <c r="C43" s="308"/>
      <c r="D43" s="282"/>
      <c r="E43" s="285"/>
      <c r="F43" s="317"/>
      <c r="G43" s="98" t="s">
        <v>140</v>
      </c>
      <c r="H43" s="96"/>
      <c r="I43" s="97" t="e">
        <f>VLOOKUP(H43,[4]Criterios!$B$3:$C$6,2,FALSE)</f>
        <v>#N/A</v>
      </c>
      <c r="J43" s="96"/>
      <c r="K43" s="97" t="e">
        <f>VLOOKUP(J43,[4]Criterios!$B$7:$C$9,2,FALSE)</f>
        <v>#N/A</v>
      </c>
      <c r="L43" s="96"/>
      <c r="M43" s="96"/>
      <c r="N43" s="96"/>
      <c r="O43" s="96"/>
      <c r="P43" s="96"/>
      <c r="Q43" s="95" t="e">
        <f t="shared" si="0"/>
        <v>#N/A</v>
      </c>
      <c r="R43" s="95" t="e">
        <f>IF(Q43&gt;1%,(R42-(R42*Q43)),Q43)</f>
        <v>#N/A</v>
      </c>
      <c r="S43" s="319"/>
      <c r="T43" s="279"/>
      <c r="U43" s="344"/>
    </row>
    <row r="44" spans="1:23" ht="15" x14ac:dyDescent="0.2">
      <c r="A44" s="93"/>
      <c r="B44" s="92"/>
      <c r="C44" s="92"/>
      <c r="D44" s="92"/>
      <c r="E44" s="92"/>
      <c r="F44" s="92"/>
      <c r="G44" s="92"/>
      <c r="J44" s="90"/>
      <c r="K44" s="90"/>
      <c r="L44" s="90"/>
      <c r="M44" s="90"/>
      <c r="N44" s="90"/>
      <c r="O44" s="90"/>
      <c r="P44" s="90"/>
      <c r="Q44" s="90"/>
      <c r="R44" s="90"/>
      <c r="S44" s="90"/>
      <c r="T44" s="90"/>
      <c r="U44" s="90"/>
    </row>
    <row r="45" spans="1:23" ht="4.5" customHeight="1" x14ac:dyDescent="0.2">
      <c r="A45" s="93"/>
      <c r="B45" s="135"/>
      <c r="C45" s="135"/>
      <c r="D45" s="90"/>
      <c r="E45" s="90"/>
      <c r="F45" s="90"/>
      <c r="G45" s="92"/>
      <c r="H45" s="135"/>
      <c r="I45" s="135"/>
      <c r="J45" s="135"/>
      <c r="K45" s="135"/>
      <c r="L45" s="135"/>
      <c r="M45" s="90"/>
      <c r="N45" s="90"/>
      <c r="O45" s="90"/>
      <c r="P45" s="90"/>
      <c r="Q45" s="90"/>
      <c r="R45" s="90"/>
      <c r="S45" s="90"/>
      <c r="T45" s="90"/>
      <c r="U45" s="90"/>
    </row>
    <row r="46" spans="1:23" ht="6.75" customHeight="1" x14ac:dyDescent="0.2">
      <c r="A46" s="93"/>
      <c r="B46" s="92"/>
      <c r="C46" s="92"/>
      <c r="D46" s="92"/>
      <c r="E46" s="92"/>
      <c r="F46" s="92"/>
      <c r="G46" s="92"/>
      <c r="J46" s="90"/>
      <c r="K46" s="90"/>
      <c r="L46" s="90"/>
      <c r="M46" s="90"/>
      <c r="N46" s="90"/>
      <c r="O46" s="90"/>
      <c r="P46" s="90"/>
      <c r="Q46" s="90"/>
      <c r="R46" s="90"/>
      <c r="S46" s="90"/>
      <c r="T46" s="90"/>
      <c r="U46" s="90"/>
    </row>
    <row r="47" spans="1:23" ht="16.5" customHeight="1" x14ac:dyDescent="0.2">
      <c r="A47" s="93"/>
      <c r="B47" s="329" t="s">
        <v>175</v>
      </c>
      <c r="C47" s="329"/>
      <c r="D47" s="329"/>
      <c r="E47" s="329"/>
      <c r="F47" s="329"/>
      <c r="G47" s="329"/>
      <c r="H47" s="329"/>
      <c r="I47" s="329"/>
      <c r="J47" s="329"/>
      <c r="K47" s="329"/>
      <c r="L47" s="329"/>
      <c r="M47" s="329"/>
      <c r="N47" s="329"/>
      <c r="O47" s="329"/>
      <c r="P47" s="329"/>
      <c r="Q47" s="329"/>
      <c r="R47" s="329"/>
      <c r="S47" s="329"/>
      <c r="T47" s="329"/>
      <c r="U47" s="329"/>
      <c r="V47" s="329"/>
      <c r="W47" s="329"/>
    </row>
    <row r="48" spans="1:23" ht="15" x14ac:dyDescent="0.2">
      <c r="A48" s="93"/>
      <c r="B48" s="132"/>
      <c r="C48" s="132"/>
      <c r="D48" s="131"/>
      <c r="E48" s="131"/>
      <c r="F48" s="131"/>
      <c r="H48" s="135"/>
      <c r="I48" s="135"/>
      <c r="J48" s="135"/>
      <c r="K48" s="135"/>
      <c r="L48" s="135"/>
    </row>
    <row r="49" spans="1:23" ht="15" customHeight="1" x14ac:dyDescent="0.2">
      <c r="A49" s="93"/>
      <c r="B49" s="337" t="s">
        <v>172</v>
      </c>
      <c r="C49" s="338"/>
      <c r="D49" s="340">
        <v>45762</v>
      </c>
      <c r="E49" s="339"/>
      <c r="F49" s="164" t="s">
        <v>171</v>
      </c>
      <c r="G49" s="333" t="s">
        <v>208</v>
      </c>
      <c r="H49" s="334"/>
      <c r="I49" s="336" t="s">
        <v>174</v>
      </c>
      <c r="J49" s="337"/>
      <c r="K49" s="337"/>
      <c r="L49" s="337"/>
      <c r="M49" s="338"/>
      <c r="N49" s="339" t="s">
        <v>256</v>
      </c>
      <c r="O49" s="339"/>
      <c r="P49" s="339"/>
      <c r="Q49" s="339"/>
      <c r="R49" s="339"/>
      <c r="S49" s="160"/>
      <c r="T49" s="163"/>
      <c r="U49" s="163"/>
      <c r="V49" s="160"/>
    </row>
    <row r="50" spans="1:23" ht="15" x14ac:dyDescent="0.2">
      <c r="A50" s="93"/>
      <c r="B50" s="162"/>
      <c r="C50" s="162"/>
      <c r="D50" s="161"/>
      <c r="E50" s="161"/>
      <c r="F50" s="161"/>
      <c r="G50" s="160"/>
      <c r="H50" s="349"/>
      <c r="I50" s="349"/>
      <c r="J50" s="349"/>
      <c r="K50" s="349"/>
      <c r="L50" s="349"/>
      <c r="M50" s="160"/>
      <c r="N50" s="160"/>
      <c r="O50" s="160"/>
      <c r="P50" s="160"/>
      <c r="Q50" s="160"/>
      <c r="R50" s="160"/>
      <c r="S50" s="160"/>
      <c r="T50" s="160"/>
      <c r="U50" s="160"/>
      <c r="V50" s="160"/>
    </row>
    <row r="51" spans="1:23" s="115" customFormat="1" ht="28.5" customHeight="1" x14ac:dyDescent="0.25">
      <c r="B51" s="261" t="s">
        <v>169</v>
      </c>
      <c r="C51" s="261" t="s">
        <v>168</v>
      </c>
      <c r="D51" s="261" t="s">
        <v>167</v>
      </c>
      <c r="E51" s="261"/>
      <c r="F51" s="301" t="s">
        <v>166</v>
      </c>
      <c r="G51" s="261" t="s">
        <v>165</v>
      </c>
      <c r="H51" s="290" t="s">
        <v>164</v>
      </c>
      <c r="I51" s="291"/>
      <c r="J51" s="291"/>
      <c r="K51" s="291"/>
      <c r="L51" s="291"/>
      <c r="M51" s="291"/>
      <c r="N51" s="291"/>
      <c r="O51" s="291"/>
      <c r="P51" s="292"/>
      <c r="Q51" s="341" t="s">
        <v>163</v>
      </c>
      <c r="R51" s="341"/>
      <c r="S51" s="341"/>
      <c r="T51" s="341"/>
      <c r="U51" s="330" t="s">
        <v>162</v>
      </c>
      <c r="V51" s="335" t="s">
        <v>161</v>
      </c>
      <c r="W51" s="159"/>
    </row>
    <row r="52" spans="1:23" s="115" customFormat="1" ht="21.75" customHeight="1" x14ac:dyDescent="0.25">
      <c r="B52" s="261"/>
      <c r="C52" s="261"/>
      <c r="D52" s="261"/>
      <c r="E52" s="261"/>
      <c r="F52" s="302"/>
      <c r="G52" s="261"/>
      <c r="H52" s="290" t="s">
        <v>159</v>
      </c>
      <c r="I52" s="291"/>
      <c r="J52" s="291"/>
      <c r="K52" s="292"/>
      <c r="L52" s="290" t="s">
        <v>158</v>
      </c>
      <c r="M52" s="291"/>
      <c r="N52" s="291"/>
      <c r="O52" s="291"/>
      <c r="P52" s="292"/>
      <c r="Q52" s="237" t="s">
        <v>157</v>
      </c>
      <c r="R52" s="237" t="s">
        <v>156</v>
      </c>
      <c r="S52" s="237" t="s">
        <v>155</v>
      </c>
      <c r="T52" s="293" t="s">
        <v>154</v>
      </c>
      <c r="U52" s="330" t="s">
        <v>153</v>
      </c>
      <c r="V52" s="335"/>
      <c r="W52" s="159"/>
    </row>
    <row r="53" spans="1:23" s="115" customFormat="1" ht="63.75" x14ac:dyDescent="0.25">
      <c r="B53" s="261"/>
      <c r="C53" s="261"/>
      <c r="D53" s="85" t="s">
        <v>152</v>
      </c>
      <c r="E53" s="85" t="s">
        <v>22</v>
      </c>
      <c r="F53" s="303"/>
      <c r="G53" s="261"/>
      <c r="H53" s="85" t="s">
        <v>151</v>
      </c>
      <c r="I53" s="85" t="s">
        <v>149</v>
      </c>
      <c r="J53" s="85" t="s">
        <v>150</v>
      </c>
      <c r="K53" s="85" t="s">
        <v>149</v>
      </c>
      <c r="L53" s="85" t="s">
        <v>148</v>
      </c>
      <c r="M53" s="86" t="s">
        <v>30</v>
      </c>
      <c r="N53" s="86" t="s">
        <v>147</v>
      </c>
      <c r="O53" s="86" t="s">
        <v>146</v>
      </c>
      <c r="P53" s="85" t="s">
        <v>145</v>
      </c>
      <c r="Q53" s="238"/>
      <c r="R53" s="238"/>
      <c r="S53" s="238"/>
      <c r="T53" s="294"/>
      <c r="U53" s="330"/>
      <c r="V53" s="335"/>
      <c r="W53" s="159"/>
    </row>
    <row r="54" spans="1:23" s="107" customFormat="1" ht="176.25" customHeight="1" x14ac:dyDescent="0.2">
      <c r="B54" s="239" t="s">
        <v>211</v>
      </c>
      <c r="C54" s="239" t="s">
        <v>212</v>
      </c>
      <c r="D54" s="252" t="s">
        <v>66</v>
      </c>
      <c r="E54" s="262">
        <v>0.8</v>
      </c>
      <c r="F54" s="272" t="s">
        <v>236</v>
      </c>
      <c r="G54" s="158" t="s">
        <v>237</v>
      </c>
      <c r="H54" s="121" t="s">
        <v>196</v>
      </c>
      <c r="I54" s="152">
        <v>0.25</v>
      </c>
      <c r="J54" s="121" t="s">
        <v>101</v>
      </c>
      <c r="K54" s="152">
        <v>0.15</v>
      </c>
      <c r="L54" s="121" t="s">
        <v>189</v>
      </c>
      <c r="M54" s="121" t="s">
        <v>188</v>
      </c>
      <c r="N54" s="121" t="s">
        <v>183</v>
      </c>
      <c r="O54" s="121" t="s">
        <v>185</v>
      </c>
      <c r="P54" s="121" t="s">
        <v>180</v>
      </c>
      <c r="Q54" s="150">
        <v>0.4</v>
      </c>
      <c r="R54" s="150">
        <v>0.48</v>
      </c>
      <c r="S54" s="247">
        <v>0.48</v>
      </c>
      <c r="T54" s="244">
        <v>0.2016</v>
      </c>
      <c r="U54" s="265" t="s">
        <v>68</v>
      </c>
      <c r="V54" s="157" t="s">
        <v>257</v>
      </c>
    </row>
    <row r="55" spans="1:23" s="107" customFormat="1" ht="14.25" x14ac:dyDescent="0.2">
      <c r="B55" s="240"/>
      <c r="C55" s="240"/>
      <c r="D55" s="253"/>
      <c r="E55" s="263"/>
      <c r="F55" s="273"/>
      <c r="G55" s="126" t="s">
        <v>140</v>
      </c>
      <c r="H55" s="118" t="s">
        <v>191</v>
      </c>
      <c r="I55" s="147">
        <v>0</v>
      </c>
      <c r="J55" s="118" t="s">
        <v>191</v>
      </c>
      <c r="K55" s="147">
        <v>0</v>
      </c>
      <c r="L55" s="118"/>
      <c r="M55" s="118"/>
      <c r="N55" s="118"/>
      <c r="O55" s="118"/>
      <c r="P55" s="118"/>
      <c r="Q55" s="145">
        <v>0</v>
      </c>
      <c r="R55" s="145">
        <v>0.48</v>
      </c>
      <c r="S55" s="248"/>
      <c r="T55" s="245"/>
      <c r="U55" s="266"/>
      <c r="V55" s="149"/>
    </row>
    <row r="56" spans="1:23" s="107" customFormat="1" ht="129" customHeight="1" x14ac:dyDescent="0.2">
      <c r="B56" s="240"/>
      <c r="C56" s="240"/>
      <c r="D56" s="253"/>
      <c r="E56" s="263"/>
      <c r="F56" s="274" t="s">
        <v>224</v>
      </c>
      <c r="G56" s="126" t="s">
        <v>238</v>
      </c>
      <c r="H56" s="118" t="s">
        <v>196</v>
      </c>
      <c r="I56" s="147">
        <v>0.25</v>
      </c>
      <c r="J56" s="118" t="s">
        <v>101</v>
      </c>
      <c r="K56" s="147">
        <v>0.15</v>
      </c>
      <c r="L56" s="118" t="s">
        <v>189</v>
      </c>
      <c r="M56" s="118" t="s">
        <v>188</v>
      </c>
      <c r="N56" s="118" t="s">
        <v>183</v>
      </c>
      <c r="O56" s="118" t="s">
        <v>185</v>
      </c>
      <c r="P56" s="118" t="s">
        <v>180</v>
      </c>
      <c r="Q56" s="145">
        <v>0.4</v>
      </c>
      <c r="R56" s="145">
        <v>0.28799999999999998</v>
      </c>
      <c r="S56" s="248">
        <v>0.2016</v>
      </c>
      <c r="T56" s="245"/>
      <c r="U56" s="266"/>
      <c r="V56" s="157" t="s">
        <v>257</v>
      </c>
    </row>
    <row r="57" spans="1:23" s="107" customFormat="1" ht="102" customHeight="1" x14ac:dyDescent="0.2">
      <c r="B57" s="240"/>
      <c r="C57" s="240"/>
      <c r="D57" s="253"/>
      <c r="E57" s="263"/>
      <c r="F57" s="275"/>
      <c r="G57" s="126" t="s">
        <v>239</v>
      </c>
      <c r="H57" s="118" t="s">
        <v>195</v>
      </c>
      <c r="I57" s="147">
        <v>0.15</v>
      </c>
      <c r="J57" s="118" t="s">
        <v>101</v>
      </c>
      <c r="K57" s="147">
        <v>0.15</v>
      </c>
      <c r="L57" s="118" t="s">
        <v>189</v>
      </c>
      <c r="M57" s="118" t="s">
        <v>188</v>
      </c>
      <c r="N57" s="118" t="s">
        <v>183</v>
      </c>
      <c r="O57" s="118" t="s">
        <v>185</v>
      </c>
      <c r="P57" s="118" t="s">
        <v>180</v>
      </c>
      <c r="Q57" s="145">
        <v>0.3</v>
      </c>
      <c r="R57" s="145">
        <v>0.2016</v>
      </c>
      <c r="S57" s="248"/>
      <c r="T57" s="245"/>
      <c r="U57" s="266"/>
      <c r="V57" s="157" t="s">
        <v>257</v>
      </c>
    </row>
    <row r="58" spans="1:23" s="107" customFormat="1" ht="14.25" x14ac:dyDescent="0.2">
      <c r="B58" s="240"/>
      <c r="C58" s="240"/>
      <c r="D58" s="253"/>
      <c r="E58" s="263"/>
      <c r="F58" s="275"/>
      <c r="G58" s="125" t="s">
        <v>141</v>
      </c>
      <c r="H58" s="117" t="s">
        <v>191</v>
      </c>
      <c r="I58" s="143">
        <v>0</v>
      </c>
      <c r="J58" s="118" t="s">
        <v>191</v>
      </c>
      <c r="K58" s="143">
        <v>0</v>
      </c>
      <c r="L58" s="117"/>
      <c r="M58" s="117"/>
      <c r="N58" s="117"/>
      <c r="O58" s="117"/>
      <c r="P58" s="117"/>
      <c r="Q58" s="141">
        <v>0</v>
      </c>
      <c r="R58" s="141">
        <v>0</v>
      </c>
      <c r="S58" s="242">
        <v>0</v>
      </c>
      <c r="T58" s="245"/>
      <c r="U58" s="266"/>
      <c r="V58" s="149"/>
    </row>
    <row r="59" spans="1:23" s="107" customFormat="1" ht="14.25" x14ac:dyDescent="0.2">
      <c r="B59" s="241"/>
      <c r="C59" s="241"/>
      <c r="D59" s="254"/>
      <c r="E59" s="264"/>
      <c r="F59" s="276"/>
      <c r="G59" s="124" t="s">
        <v>140</v>
      </c>
      <c r="H59" s="114" t="s">
        <v>191</v>
      </c>
      <c r="I59" s="139">
        <v>0</v>
      </c>
      <c r="J59" s="114" t="s">
        <v>191</v>
      </c>
      <c r="K59" s="139">
        <v>0</v>
      </c>
      <c r="L59" s="114"/>
      <c r="M59" s="114"/>
      <c r="N59" s="114"/>
      <c r="O59" s="114"/>
      <c r="P59" s="114"/>
      <c r="Q59" s="137">
        <v>0</v>
      </c>
      <c r="R59" s="137">
        <v>0</v>
      </c>
      <c r="S59" s="243"/>
      <c r="T59" s="246"/>
      <c r="U59" s="267"/>
      <c r="V59" s="149"/>
    </row>
    <row r="60" spans="1:23" s="107" customFormat="1" ht="129" customHeight="1" x14ac:dyDescent="0.2">
      <c r="B60" s="239" t="s">
        <v>215</v>
      </c>
      <c r="C60" s="239" t="s">
        <v>226</v>
      </c>
      <c r="D60" s="252" t="s">
        <v>68</v>
      </c>
      <c r="E60" s="255">
        <v>0.4</v>
      </c>
      <c r="F60" s="289" t="s">
        <v>227</v>
      </c>
      <c r="G60" s="128" t="s">
        <v>240</v>
      </c>
      <c r="H60" s="121" t="s">
        <v>191</v>
      </c>
      <c r="I60" s="152">
        <v>0</v>
      </c>
      <c r="J60" s="121" t="s">
        <v>101</v>
      </c>
      <c r="K60" s="152">
        <v>0.15</v>
      </c>
      <c r="L60" s="121" t="s">
        <v>189</v>
      </c>
      <c r="M60" s="121" t="s">
        <v>188</v>
      </c>
      <c r="N60" s="121" t="s">
        <v>183</v>
      </c>
      <c r="O60" s="121" t="s">
        <v>185</v>
      </c>
      <c r="P60" s="121" t="s">
        <v>180</v>
      </c>
      <c r="Q60" s="150">
        <v>0.15</v>
      </c>
      <c r="R60" s="150">
        <v>0.34</v>
      </c>
      <c r="S60" s="247">
        <v>0.34</v>
      </c>
      <c r="T60" s="244">
        <v>0.34</v>
      </c>
      <c r="U60" s="265" t="s">
        <v>68</v>
      </c>
      <c r="V60" s="157" t="s">
        <v>257</v>
      </c>
    </row>
    <row r="61" spans="1:23" s="93" customFormat="1" ht="15" x14ac:dyDescent="0.2">
      <c r="B61" s="240"/>
      <c r="C61" s="240"/>
      <c r="D61" s="253"/>
      <c r="E61" s="256"/>
      <c r="F61" s="275"/>
      <c r="G61" s="126" t="s">
        <v>140</v>
      </c>
      <c r="H61" s="118" t="s">
        <v>191</v>
      </c>
      <c r="I61" s="147">
        <v>0</v>
      </c>
      <c r="J61" s="118" t="s">
        <v>191</v>
      </c>
      <c r="K61" s="147">
        <v>0</v>
      </c>
      <c r="L61" s="118"/>
      <c r="M61" s="118"/>
      <c r="N61" s="118"/>
      <c r="O61" s="118"/>
      <c r="P61" s="118"/>
      <c r="Q61" s="145">
        <v>0</v>
      </c>
      <c r="R61" s="145">
        <v>0</v>
      </c>
      <c r="S61" s="248"/>
      <c r="T61" s="245"/>
      <c r="U61" s="266"/>
      <c r="V61" s="136"/>
    </row>
    <row r="62" spans="1:23" s="93" customFormat="1" ht="15" x14ac:dyDescent="0.2">
      <c r="B62" s="240"/>
      <c r="C62" s="240"/>
      <c r="D62" s="253"/>
      <c r="E62" s="256"/>
      <c r="F62" s="275"/>
      <c r="G62" s="126" t="s">
        <v>141</v>
      </c>
      <c r="H62" s="118" t="s">
        <v>191</v>
      </c>
      <c r="I62" s="147">
        <v>0</v>
      </c>
      <c r="J62" s="118" t="s">
        <v>191</v>
      </c>
      <c r="K62" s="147">
        <v>0</v>
      </c>
      <c r="L62" s="118"/>
      <c r="M62" s="118"/>
      <c r="N62" s="118"/>
      <c r="O62" s="118"/>
      <c r="P62" s="118"/>
      <c r="Q62" s="145">
        <v>0</v>
      </c>
      <c r="R62" s="145">
        <v>0</v>
      </c>
      <c r="S62" s="248">
        <v>0</v>
      </c>
      <c r="T62" s="245"/>
      <c r="U62" s="266"/>
      <c r="V62" s="136"/>
    </row>
    <row r="63" spans="1:23" s="93" customFormat="1" ht="15" x14ac:dyDescent="0.2">
      <c r="B63" s="240"/>
      <c r="C63" s="240"/>
      <c r="D63" s="253"/>
      <c r="E63" s="256"/>
      <c r="F63" s="275"/>
      <c r="G63" s="126" t="s">
        <v>140</v>
      </c>
      <c r="H63" s="118" t="s">
        <v>191</v>
      </c>
      <c r="I63" s="147">
        <v>0</v>
      </c>
      <c r="J63" s="118" t="s">
        <v>191</v>
      </c>
      <c r="K63" s="147">
        <v>0</v>
      </c>
      <c r="L63" s="118"/>
      <c r="M63" s="118"/>
      <c r="N63" s="118"/>
      <c r="O63" s="118"/>
      <c r="P63" s="118"/>
      <c r="Q63" s="145">
        <v>0</v>
      </c>
      <c r="R63" s="145">
        <v>0</v>
      </c>
      <c r="S63" s="248"/>
      <c r="T63" s="245"/>
      <c r="U63" s="266"/>
      <c r="V63" s="136"/>
    </row>
    <row r="64" spans="1:23" s="93" customFormat="1" ht="15" x14ac:dyDescent="0.2">
      <c r="B64" s="240"/>
      <c r="C64" s="240"/>
      <c r="D64" s="253"/>
      <c r="E64" s="256"/>
      <c r="F64" s="275"/>
      <c r="G64" s="125" t="s">
        <v>141</v>
      </c>
      <c r="H64" s="117" t="s">
        <v>191</v>
      </c>
      <c r="I64" s="143">
        <v>0</v>
      </c>
      <c r="J64" s="117" t="s">
        <v>191</v>
      </c>
      <c r="K64" s="143">
        <v>0</v>
      </c>
      <c r="L64" s="117"/>
      <c r="M64" s="117"/>
      <c r="N64" s="117"/>
      <c r="O64" s="117"/>
      <c r="P64" s="117"/>
      <c r="Q64" s="141">
        <v>0</v>
      </c>
      <c r="R64" s="141">
        <v>0</v>
      </c>
      <c r="S64" s="242">
        <v>0</v>
      </c>
      <c r="T64" s="245"/>
      <c r="U64" s="266"/>
      <c r="V64" s="136"/>
    </row>
    <row r="65" spans="1:22" s="93" customFormat="1" ht="15" x14ac:dyDescent="0.2">
      <c r="B65" s="241"/>
      <c r="C65" s="241"/>
      <c r="D65" s="254"/>
      <c r="E65" s="257"/>
      <c r="F65" s="276"/>
      <c r="G65" s="124" t="s">
        <v>140</v>
      </c>
      <c r="H65" s="114" t="s">
        <v>191</v>
      </c>
      <c r="I65" s="139">
        <v>0</v>
      </c>
      <c r="J65" s="114" t="s">
        <v>191</v>
      </c>
      <c r="K65" s="139">
        <v>0</v>
      </c>
      <c r="L65" s="114"/>
      <c r="M65" s="114"/>
      <c r="N65" s="114"/>
      <c r="O65" s="114"/>
      <c r="P65" s="114"/>
      <c r="Q65" s="137">
        <v>0</v>
      </c>
      <c r="R65" s="137">
        <v>0</v>
      </c>
      <c r="S65" s="243"/>
      <c r="T65" s="246"/>
      <c r="U65" s="267"/>
      <c r="V65" s="136"/>
    </row>
    <row r="66" spans="1:22" s="115" customFormat="1" ht="113.25" customHeight="1" x14ac:dyDescent="0.2">
      <c r="B66" s="239" t="s">
        <v>243</v>
      </c>
      <c r="C66" s="258" t="s">
        <v>229</v>
      </c>
      <c r="D66" s="268" t="s">
        <v>67</v>
      </c>
      <c r="E66" s="255">
        <v>0.6</v>
      </c>
      <c r="F66" s="295" t="s">
        <v>231</v>
      </c>
      <c r="G66" s="158" t="s">
        <v>242</v>
      </c>
      <c r="H66" s="151" t="s">
        <v>196</v>
      </c>
      <c r="I66" s="152">
        <v>0.25</v>
      </c>
      <c r="J66" s="151" t="s">
        <v>101</v>
      </c>
      <c r="K66" s="152">
        <v>0.15</v>
      </c>
      <c r="L66" s="121" t="s">
        <v>189</v>
      </c>
      <c r="M66" s="121" t="s">
        <v>188</v>
      </c>
      <c r="N66" s="121" t="s">
        <v>183</v>
      </c>
      <c r="O66" s="121" t="s">
        <v>185</v>
      </c>
      <c r="P66" s="121" t="s">
        <v>180</v>
      </c>
      <c r="Q66" s="150">
        <v>0.4</v>
      </c>
      <c r="R66" s="150">
        <v>0.36</v>
      </c>
      <c r="S66" s="247">
        <v>0.36</v>
      </c>
      <c r="T66" s="244">
        <v>0.36</v>
      </c>
      <c r="U66" s="265" t="s">
        <v>68</v>
      </c>
      <c r="V66" s="157" t="s">
        <v>257</v>
      </c>
    </row>
    <row r="67" spans="1:22" s="115" customFormat="1" ht="15" x14ac:dyDescent="0.2">
      <c r="B67" s="240"/>
      <c r="C67" s="259"/>
      <c r="D67" s="269"/>
      <c r="E67" s="256"/>
      <c r="F67" s="296"/>
      <c r="G67" s="156" t="s">
        <v>140</v>
      </c>
      <c r="H67" s="118" t="s">
        <v>191</v>
      </c>
      <c r="I67" s="147">
        <v>0</v>
      </c>
      <c r="J67" s="118" t="s">
        <v>191</v>
      </c>
      <c r="K67" s="147">
        <v>0</v>
      </c>
      <c r="L67" s="146"/>
      <c r="M67" s="146"/>
      <c r="N67" s="146"/>
      <c r="O67" s="146"/>
      <c r="P67" s="146"/>
      <c r="Q67" s="145">
        <v>0</v>
      </c>
      <c r="R67" s="145">
        <v>0</v>
      </c>
      <c r="S67" s="248"/>
      <c r="T67" s="245"/>
      <c r="U67" s="266"/>
      <c r="V67" s="155"/>
    </row>
    <row r="68" spans="1:22" s="115" customFormat="1" ht="15" x14ac:dyDescent="0.2">
      <c r="B68" s="240"/>
      <c r="C68" s="259"/>
      <c r="D68" s="269"/>
      <c r="E68" s="256"/>
      <c r="F68" s="296"/>
      <c r="G68" s="148" t="s">
        <v>141</v>
      </c>
      <c r="H68" s="118" t="s">
        <v>191</v>
      </c>
      <c r="I68" s="147">
        <v>0</v>
      </c>
      <c r="J68" s="118" t="s">
        <v>191</v>
      </c>
      <c r="K68" s="147">
        <v>0</v>
      </c>
      <c r="L68" s="146"/>
      <c r="M68" s="146"/>
      <c r="N68" s="146"/>
      <c r="O68" s="146"/>
      <c r="P68" s="146"/>
      <c r="Q68" s="145">
        <v>0</v>
      </c>
      <c r="R68" s="145">
        <v>0</v>
      </c>
      <c r="S68" s="248">
        <v>0</v>
      </c>
      <c r="T68" s="245"/>
      <c r="U68" s="266"/>
      <c r="V68" s="155"/>
    </row>
    <row r="69" spans="1:22" s="115" customFormat="1" ht="15" x14ac:dyDescent="0.2">
      <c r="B69" s="240"/>
      <c r="C69" s="259"/>
      <c r="D69" s="269"/>
      <c r="E69" s="256"/>
      <c r="F69" s="296"/>
      <c r="G69" s="148" t="s">
        <v>140</v>
      </c>
      <c r="H69" s="118" t="s">
        <v>191</v>
      </c>
      <c r="I69" s="147">
        <v>0</v>
      </c>
      <c r="J69" s="118" t="s">
        <v>191</v>
      </c>
      <c r="K69" s="147">
        <v>0</v>
      </c>
      <c r="L69" s="146"/>
      <c r="M69" s="146"/>
      <c r="N69" s="146"/>
      <c r="O69" s="146"/>
      <c r="P69" s="146"/>
      <c r="Q69" s="145">
        <v>0</v>
      </c>
      <c r="R69" s="145">
        <v>0</v>
      </c>
      <c r="S69" s="248"/>
      <c r="T69" s="245"/>
      <c r="U69" s="266"/>
      <c r="V69" s="155"/>
    </row>
    <row r="70" spans="1:22" s="115" customFormat="1" ht="15" x14ac:dyDescent="0.2">
      <c r="B70" s="240"/>
      <c r="C70" s="259"/>
      <c r="D70" s="269"/>
      <c r="E70" s="256"/>
      <c r="F70" s="296"/>
      <c r="G70" s="144" t="s">
        <v>141</v>
      </c>
      <c r="H70" s="117" t="s">
        <v>191</v>
      </c>
      <c r="I70" s="143">
        <v>0</v>
      </c>
      <c r="J70" s="117" t="s">
        <v>191</v>
      </c>
      <c r="K70" s="143">
        <v>0</v>
      </c>
      <c r="L70" s="142"/>
      <c r="M70" s="142"/>
      <c r="N70" s="142"/>
      <c r="O70" s="142"/>
      <c r="P70" s="142"/>
      <c r="Q70" s="141">
        <v>0</v>
      </c>
      <c r="R70" s="141">
        <v>0</v>
      </c>
      <c r="S70" s="242">
        <v>0</v>
      </c>
      <c r="T70" s="245"/>
      <c r="U70" s="266"/>
      <c r="V70" s="155"/>
    </row>
    <row r="71" spans="1:22" x14ac:dyDescent="0.2">
      <c r="B71" s="241"/>
      <c r="C71" s="260"/>
      <c r="D71" s="270"/>
      <c r="E71" s="257"/>
      <c r="F71" s="297"/>
      <c r="G71" s="140" t="s">
        <v>140</v>
      </c>
      <c r="H71" s="114" t="s">
        <v>191</v>
      </c>
      <c r="I71" s="139">
        <v>0</v>
      </c>
      <c r="J71" s="114" t="s">
        <v>191</v>
      </c>
      <c r="K71" s="139">
        <v>0</v>
      </c>
      <c r="L71" s="138"/>
      <c r="M71" s="138"/>
      <c r="N71" s="138"/>
      <c r="O71" s="138"/>
      <c r="P71" s="138"/>
      <c r="Q71" s="137">
        <v>0</v>
      </c>
      <c r="R71" s="137">
        <v>0</v>
      </c>
      <c r="S71" s="243"/>
      <c r="T71" s="246"/>
      <c r="U71" s="267"/>
      <c r="V71" s="154"/>
    </row>
    <row r="72" spans="1:22" ht="14.25" x14ac:dyDescent="0.2">
      <c r="A72" s="107"/>
      <c r="B72" s="258"/>
      <c r="C72" s="258"/>
      <c r="D72" s="268"/>
      <c r="E72" s="255" t="e">
        <v>#N/A</v>
      </c>
      <c r="F72" s="271" t="s">
        <v>144</v>
      </c>
      <c r="G72" s="153" t="s">
        <v>141</v>
      </c>
      <c r="H72" s="151"/>
      <c r="I72" s="152" t="e">
        <v>#N/A</v>
      </c>
      <c r="J72" s="151"/>
      <c r="K72" s="152" t="e">
        <v>#N/A</v>
      </c>
      <c r="L72" s="151"/>
      <c r="M72" s="151"/>
      <c r="N72" s="151"/>
      <c r="O72" s="151"/>
      <c r="P72" s="151"/>
      <c r="Q72" s="150" t="e">
        <v>#N/A</v>
      </c>
      <c r="R72" s="150" t="e">
        <v>#N/A</v>
      </c>
      <c r="S72" s="247" t="e">
        <v>#N/A</v>
      </c>
      <c r="T72" s="244" t="e">
        <v>#N/A</v>
      </c>
      <c r="U72" s="265" t="e">
        <v>#N/A</v>
      </c>
      <c r="V72" s="154"/>
    </row>
    <row r="73" spans="1:22" ht="14.25" x14ac:dyDescent="0.2">
      <c r="A73" s="107"/>
      <c r="B73" s="259"/>
      <c r="C73" s="259"/>
      <c r="D73" s="269"/>
      <c r="E73" s="256"/>
      <c r="F73" s="251"/>
      <c r="G73" s="148" t="s">
        <v>140</v>
      </c>
      <c r="H73" s="146"/>
      <c r="I73" s="147" t="e">
        <v>#N/A</v>
      </c>
      <c r="J73" s="146"/>
      <c r="K73" s="147" t="e">
        <v>#N/A</v>
      </c>
      <c r="L73" s="146"/>
      <c r="M73" s="146"/>
      <c r="N73" s="146"/>
      <c r="O73" s="146"/>
      <c r="P73" s="146"/>
      <c r="Q73" s="145" t="e">
        <v>#N/A</v>
      </c>
      <c r="R73" s="145" t="e">
        <v>#N/A</v>
      </c>
      <c r="S73" s="248"/>
      <c r="T73" s="245"/>
      <c r="U73" s="266"/>
      <c r="V73" s="154"/>
    </row>
    <row r="74" spans="1:22" ht="14.25" x14ac:dyDescent="0.2">
      <c r="A74" s="107"/>
      <c r="B74" s="259"/>
      <c r="C74" s="259"/>
      <c r="D74" s="269"/>
      <c r="E74" s="256"/>
      <c r="F74" s="251" t="s">
        <v>143</v>
      </c>
      <c r="G74" s="148" t="s">
        <v>141</v>
      </c>
      <c r="H74" s="146"/>
      <c r="I74" s="147" t="e">
        <v>#N/A</v>
      </c>
      <c r="J74" s="146"/>
      <c r="K74" s="147" t="e">
        <v>#N/A</v>
      </c>
      <c r="L74" s="146"/>
      <c r="M74" s="146"/>
      <c r="N74" s="146"/>
      <c r="O74" s="146"/>
      <c r="P74" s="146"/>
      <c r="Q74" s="145" t="e">
        <v>#N/A</v>
      </c>
      <c r="R74" s="145" t="e">
        <v>#N/A</v>
      </c>
      <c r="S74" s="248" t="e">
        <v>#N/A</v>
      </c>
      <c r="T74" s="245"/>
      <c r="U74" s="266"/>
      <c r="V74" s="154"/>
    </row>
    <row r="75" spans="1:22" ht="14.25" x14ac:dyDescent="0.2">
      <c r="A75" s="107"/>
      <c r="B75" s="259"/>
      <c r="C75" s="259"/>
      <c r="D75" s="269"/>
      <c r="E75" s="256"/>
      <c r="F75" s="251"/>
      <c r="G75" s="148" t="s">
        <v>140</v>
      </c>
      <c r="H75" s="146"/>
      <c r="I75" s="147" t="e">
        <v>#N/A</v>
      </c>
      <c r="J75" s="146"/>
      <c r="K75" s="147" t="e">
        <v>#N/A</v>
      </c>
      <c r="L75" s="146"/>
      <c r="M75" s="146"/>
      <c r="N75" s="146"/>
      <c r="O75" s="146"/>
      <c r="P75" s="146"/>
      <c r="Q75" s="145" t="e">
        <v>#N/A</v>
      </c>
      <c r="R75" s="145" t="e">
        <v>#N/A</v>
      </c>
      <c r="S75" s="248"/>
      <c r="T75" s="245"/>
      <c r="U75" s="266"/>
      <c r="V75" s="154"/>
    </row>
    <row r="76" spans="1:22" ht="14.25" x14ac:dyDescent="0.2">
      <c r="A76" s="107"/>
      <c r="B76" s="259"/>
      <c r="C76" s="259"/>
      <c r="D76" s="269"/>
      <c r="E76" s="256"/>
      <c r="F76" s="249" t="s">
        <v>142</v>
      </c>
      <c r="G76" s="144" t="s">
        <v>141</v>
      </c>
      <c r="H76" s="142"/>
      <c r="I76" s="143" t="e">
        <v>#N/A</v>
      </c>
      <c r="J76" s="142"/>
      <c r="K76" s="143" t="e">
        <v>#N/A</v>
      </c>
      <c r="L76" s="142"/>
      <c r="M76" s="142"/>
      <c r="N76" s="142"/>
      <c r="O76" s="142"/>
      <c r="P76" s="142"/>
      <c r="Q76" s="141" t="e">
        <v>#N/A</v>
      </c>
      <c r="R76" s="141" t="e">
        <v>#N/A</v>
      </c>
      <c r="S76" s="242" t="e">
        <v>#N/A</v>
      </c>
      <c r="T76" s="245"/>
      <c r="U76" s="266"/>
      <c r="V76" s="154"/>
    </row>
    <row r="77" spans="1:22" ht="14.25" x14ac:dyDescent="0.2">
      <c r="A77" s="107"/>
      <c r="B77" s="260"/>
      <c r="C77" s="260"/>
      <c r="D77" s="270"/>
      <c r="E77" s="257"/>
      <c r="F77" s="250"/>
      <c r="G77" s="140" t="s">
        <v>140</v>
      </c>
      <c r="H77" s="138"/>
      <c r="I77" s="139" t="e">
        <v>#N/A</v>
      </c>
      <c r="J77" s="138"/>
      <c r="K77" s="139" t="e">
        <v>#N/A</v>
      </c>
      <c r="L77" s="138"/>
      <c r="M77" s="138"/>
      <c r="N77" s="138"/>
      <c r="O77" s="138"/>
      <c r="P77" s="138"/>
      <c r="Q77" s="137" t="e">
        <v>#N/A</v>
      </c>
      <c r="R77" s="137" t="e">
        <v>#N/A</v>
      </c>
      <c r="S77" s="243"/>
      <c r="T77" s="246"/>
      <c r="U77" s="267"/>
      <c r="V77" s="154"/>
    </row>
    <row r="78" spans="1:22" s="107" customFormat="1" ht="14.25" x14ac:dyDescent="0.2">
      <c r="B78" s="258"/>
      <c r="C78" s="258"/>
      <c r="D78" s="268"/>
      <c r="E78" s="255" t="e">
        <v>#N/A</v>
      </c>
      <c r="F78" s="271" t="s">
        <v>144</v>
      </c>
      <c r="G78" s="153" t="s">
        <v>141</v>
      </c>
      <c r="H78" s="151"/>
      <c r="I78" s="152" t="e">
        <v>#N/A</v>
      </c>
      <c r="J78" s="151"/>
      <c r="K78" s="152" t="e">
        <v>#N/A</v>
      </c>
      <c r="L78" s="151"/>
      <c r="M78" s="151"/>
      <c r="N78" s="151"/>
      <c r="O78" s="151"/>
      <c r="P78" s="151"/>
      <c r="Q78" s="150" t="e">
        <v>#N/A</v>
      </c>
      <c r="R78" s="150" t="e">
        <v>#N/A</v>
      </c>
      <c r="S78" s="247" t="e">
        <v>#N/A</v>
      </c>
      <c r="T78" s="244" t="e">
        <v>#N/A</v>
      </c>
      <c r="U78" s="265" t="e">
        <v>#N/A</v>
      </c>
      <c r="V78" s="149"/>
    </row>
    <row r="79" spans="1:22" s="93" customFormat="1" ht="15" x14ac:dyDescent="0.2">
      <c r="B79" s="259"/>
      <c r="C79" s="259"/>
      <c r="D79" s="269"/>
      <c r="E79" s="256"/>
      <c r="F79" s="251"/>
      <c r="G79" s="148" t="s">
        <v>140</v>
      </c>
      <c r="H79" s="146"/>
      <c r="I79" s="147" t="e">
        <v>#N/A</v>
      </c>
      <c r="J79" s="146"/>
      <c r="K79" s="147" t="e">
        <v>#N/A</v>
      </c>
      <c r="L79" s="146"/>
      <c r="M79" s="146"/>
      <c r="N79" s="146"/>
      <c r="O79" s="146"/>
      <c r="P79" s="146"/>
      <c r="Q79" s="145" t="e">
        <v>#N/A</v>
      </c>
      <c r="R79" s="145" t="e">
        <v>#N/A</v>
      </c>
      <c r="S79" s="248"/>
      <c r="T79" s="245"/>
      <c r="U79" s="266"/>
      <c r="V79" s="136"/>
    </row>
    <row r="80" spans="1:22" s="93" customFormat="1" ht="15" x14ac:dyDescent="0.2">
      <c r="B80" s="259"/>
      <c r="C80" s="259"/>
      <c r="D80" s="269"/>
      <c r="E80" s="256"/>
      <c r="F80" s="251" t="s">
        <v>143</v>
      </c>
      <c r="G80" s="148" t="s">
        <v>141</v>
      </c>
      <c r="H80" s="146"/>
      <c r="I80" s="147" t="e">
        <v>#N/A</v>
      </c>
      <c r="J80" s="146"/>
      <c r="K80" s="147" t="e">
        <v>#N/A</v>
      </c>
      <c r="L80" s="146"/>
      <c r="M80" s="146"/>
      <c r="N80" s="146"/>
      <c r="O80" s="146"/>
      <c r="P80" s="146"/>
      <c r="Q80" s="145" t="e">
        <v>#N/A</v>
      </c>
      <c r="R80" s="145" t="e">
        <v>#N/A</v>
      </c>
      <c r="S80" s="248" t="e">
        <v>#N/A</v>
      </c>
      <c r="T80" s="245"/>
      <c r="U80" s="266"/>
      <c r="V80" s="136"/>
    </row>
    <row r="81" spans="1:23" s="93" customFormat="1" ht="15" x14ac:dyDescent="0.2">
      <c r="B81" s="259"/>
      <c r="C81" s="259"/>
      <c r="D81" s="269"/>
      <c r="E81" s="256"/>
      <c r="F81" s="251"/>
      <c r="G81" s="148" t="s">
        <v>140</v>
      </c>
      <c r="H81" s="146"/>
      <c r="I81" s="147" t="e">
        <v>#N/A</v>
      </c>
      <c r="J81" s="146"/>
      <c r="K81" s="147" t="e">
        <v>#N/A</v>
      </c>
      <c r="L81" s="146"/>
      <c r="M81" s="146"/>
      <c r="N81" s="146"/>
      <c r="O81" s="146"/>
      <c r="P81" s="146"/>
      <c r="Q81" s="145" t="e">
        <v>#N/A</v>
      </c>
      <c r="R81" s="145" t="e">
        <v>#N/A</v>
      </c>
      <c r="S81" s="248"/>
      <c r="T81" s="245"/>
      <c r="U81" s="266"/>
      <c r="V81" s="136"/>
    </row>
    <row r="82" spans="1:23" s="93" customFormat="1" ht="15" x14ac:dyDescent="0.2">
      <c r="B82" s="259"/>
      <c r="C82" s="259"/>
      <c r="D82" s="269"/>
      <c r="E82" s="256"/>
      <c r="F82" s="249" t="s">
        <v>142</v>
      </c>
      <c r="G82" s="144" t="s">
        <v>141</v>
      </c>
      <c r="H82" s="142"/>
      <c r="I82" s="143" t="e">
        <v>#N/A</v>
      </c>
      <c r="J82" s="142"/>
      <c r="K82" s="143" t="e">
        <v>#N/A</v>
      </c>
      <c r="L82" s="142"/>
      <c r="M82" s="142"/>
      <c r="N82" s="142"/>
      <c r="O82" s="142"/>
      <c r="P82" s="142"/>
      <c r="Q82" s="141" t="e">
        <v>#N/A</v>
      </c>
      <c r="R82" s="141" t="e">
        <v>#N/A</v>
      </c>
      <c r="S82" s="242" t="e">
        <v>#N/A</v>
      </c>
      <c r="T82" s="245"/>
      <c r="U82" s="266"/>
      <c r="V82" s="136"/>
    </row>
    <row r="83" spans="1:23" s="93" customFormat="1" ht="15" x14ac:dyDescent="0.2">
      <c r="B83" s="260"/>
      <c r="C83" s="260"/>
      <c r="D83" s="270"/>
      <c r="E83" s="257"/>
      <c r="F83" s="250"/>
      <c r="G83" s="140" t="s">
        <v>140</v>
      </c>
      <c r="H83" s="138"/>
      <c r="I83" s="139" t="e">
        <v>#N/A</v>
      </c>
      <c r="J83" s="138"/>
      <c r="K83" s="139" t="e">
        <v>#N/A</v>
      </c>
      <c r="L83" s="138"/>
      <c r="M83" s="138"/>
      <c r="N83" s="138"/>
      <c r="O83" s="138"/>
      <c r="P83" s="138"/>
      <c r="Q83" s="137" t="e">
        <v>#N/A</v>
      </c>
      <c r="R83" s="137" t="e">
        <v>#N/A</v>
      </c>
      <c r="S83" s="243"/>
      <c r="T83" s="246"/>
      <c r="U83" s="267"/>
      <c r="V83" s="136"/>
    </row>
    <row r="84" spans="1:23" x14ac:dyDescent="0.2">
      <c r="B84" s="92"/>
      <c r="C84" s="92"/>
      <c r="D84" s="92"/>
      <c r="E84" s="92"/>
      <c r="F84" s="92"/>
      <c r="G84" s="92"/>
      <c r="J84" s="90"/>
      <c r="K84" s="90"/>
      <c r="L84" s="90"/>
      <c r="M84" s="90"/>
      <c r="N84" s="90"/>
      <c r="O84" s="90"/>
      <c r="P84" s="90"/>
      <c r="Q84" s="90"/>
      <c r="R84" s="90"/>
      <c r="S84" s="90"/>
      <c r="T84" s="90"/>
      <c r="U84" s="90"/>
    </row>
    <row r="85" spans="1:23" ht="5.25" customHeight="1" x14ac:dyDescent="0.2"/>
    <row r="87" spans="1:23" ht="6.75" customHeight="1" x14ac:dyDescent="0.2">
      <c r="A87" s="93"/>
      <c r="B87" s="92"/>
      <c r="C87" s="92"/>
      <c r="D87" s="92"/>
      <c r="E87" s="92"/>
      <c r="F87" s="92"/>
      <c r="G87" s="92"/>
      <c r="J87" s="90"/>
      <c r="K87" s="90"/>
      <c r="L87" s="90"/>
      <c r="M87" s="90"/>
      <c r="N87" s="90"/>
      <c r="O87" s="90"/>
      <c r="P87" s="90"/>
      <c r="Q87" s="90"/>
      <c r="R87" s="90"/>
      <c r="S87" s="90"/>
      <c r="T87" s="90"/>
      <c r="U87" s="90"/>
    </row>
    <row r="88" spans="1:23" ht="16.5" customHeight="1" x14ac:dyDescent="0.2">
      <c r="A88" s="93"/>
      <c r="B88" s="329" t="s">
        <v>173</v>
      </c>
      <c r="C88" s="329"/>
      <c r="D88" s="329"/>
      <c r="E88" s="329"/>
      <c r="F88" s="329"/>
      <c r="G88" s="329"/>
      <c r="H88" s="329"/>
      <c r="I88" s="329"/>
      <c r="J88" s="329"/>
      <c r="K88" s="329"/>
      <c r="L88" s="329"/>
      <c r="M88" s="329"/>
      <c r="N88" s="329"/>
      <c r="O88" s="329"/>
      <c r="P88" s="329"/>
      <c r="Q88" s="329"/>
      <c r="R88" s="329"/>
      <c r="S88" s="329"/>
      <c r="T88" s="329"/>
      <c r="U88" s="329"/>
      <c r="V88" s="329"/>
      <c r="W88" s="329"/>
    </row>
    <row r="89" spans="1:23" ht="15" x14ac:dyDescent="0.2">
      <c r="A89" s="93"/>
      <c r="B89" s="132"/>
      <c r="C89" s="132"/>
      <c r="D89" s="131"/>
      <c r="E89" s="131"/>
      <c r="F89" s="131"/>
      <c r="H89" s="135"/>
      <c r="I89" s="135"/>
      <c r="J89" s="135"/>
      <c r="K89" s="135"/>
      <c r="L89" s="135"/>
    </row>
    <row r="90" spans="1:23" ht="24.75" customHeight="1" x14ac:dyDescent="0.2">
      <c r="A90" s="93"/>
      <c r="B90" s="304" t="s">
        <v>172</v>
      </c>
      <c r="C90" s="305"/>
      <c r="D90" s="298">
        <v>45812</v>
      </c>
      <c r="E90" s="299"/>
      <c r="F90" s="134" t="s">
        <v>171</v>
      </c>
      <c r="G90" s="357" t="s">
        <v>208</v>
      </c>
      <c r="H90" s="358"/>
      <c r="I90" s="304" t="s">
        <v>170</v>
      </c>
      <c r="J90" s="304"/>
      <c r="K90" s="304"/>
      <c r="L90" s="305"/>
      <c r="M90" s="354" t="s">
        <v>273</v>
      </c>
      <c r="N90" s="355"/>
      <c r="O90" s="355"/>
      <c r="P90" s="355"/>
      <c r="Q90" s="356"/>
      <c r="T90" s="133"/>
      <c r="U90" s="133"/>
    </row>
    <row r="91" spans="1:23" ht="15" x14ac:dyDescent="0.2">
      <c r="A91" s="93"/>
      <c r="B91" s="132"/>
      <c r="C91" s="132"/>
      <c r="D91" s="131"/>
      <c r="E91" s="131"/>
      <c r="F91" s="131"/>
      <c r="H91" s="300"/>
      <c r="I91" s="300"/>
      <c r="J91" s="300"/>
      <c r="K91" s="300"/>
      <c r="L91" s="300"/>
    </row>
    <row r="92" spans="1:23" s="115" customFormat="1" ht="28.5" customHeight="1" x14ac:dyDescent="0.2">
      <c r="B92" s="261" t="s">
        <v>169</v>
      </c>
      <c r="C92" s="261" t="s">
        <v>168</v>
      </c>
      <c r="D92" s="261" t="s">
        <v>167</v>
      </c>
      <c r="E92" s="261"/>
      <c r="F92" s="301" t="s">
        <v>166</v>
      </c>
      <c r="G92" s="261" t="s">
        <v>165</v>
      </c>
      <c r="H92" s="290" t="s">
        <v>164</v>
      </c>
      <c r="I92" s="291"/>
      <c r="J92" s="291"/>
      <c r="K92" s="291"/>
      <c r="L92" s="291"/>
      <c r="M92" s="291"/>
      <c r="N92" s="291"/>
      <c r="O92" s="291"/>
      <c r="P92" s="292"/>
      <c r="Q92" s="341" t="s">
        <v>163</v>
      </c>
      <c r="R92" s="341"/>
      <c r="S92" s="341"/>
      <c r="T92" s="341"/>
      <c r="U92" s="330" t="s">
        <v>162</v>
      </c>
      <c r="V92" s="362" t="s">
        <v>161</v>
      </c>
      <c r="W92" s="362" t="s">
        <v>160</v>
      </c>
    </row>
    <row r="93" spans="1:23" s="115" customFormat="1" ht="21.75" customHeight="1" x14ac:dyDescent="0.2">
      <c r="B93" s="261"/>
      <c r="C93" s="261"/>
      <c r="D93" s="261"/>
      <c r="E93" s="261"/>
      <c r="F93" s="302"/>
      <c r="G93" s="261"/>
      <c r="H93" s="290" t="s">
        <v>159</v>
      </c>
      <c r="I93" s="291"/>
      <c r="J93" s="291"/>
      <c r="K93" s="292"/>
      <c r="L93" s="290" t="s">
        <v>158</v>
      </c>
      <c r="M93" s="291"/>
      <c r="N93" s="291"/>
      <c r="O93" s="291"/>
      <c r="P93" s="292"/>
      <c r="Q93" s="237" t="s">
        <v>157</v>
      </c>
      <c r="R93" s="237" t="s">
        <v>156</v>
      </c>
      <c r="S93" s="237" t="s">
        <v>155</v>
      </c>
      <c r="T93" s="293" t="s">
        <v>154</v>
      </c>
      <c r="U93" s="330" t="s">
        <v>153</v>
      </c>
      <c r="V93" s="362"/>
      <c r="W93" s="362"/>
    </row>
    <row r="94" spans="1:23" s="115" customFormat="1" ht="63.75" x14ac:dyDescent="0.2">
      <c r="B94" s="261"/>
      <c r="C94" s="261"/>
      <c r="D94" s="85" t="s">
        <v>152</v>
      </c>
      <c r="E94" s="85" t="s">
        <v>22</v>
      </c>
      <c r="F94" s="303"/>
      <c r="G94" s="261"/>
      <c r="H94" s="85" t="s">
        <v>151</v>
      </c>
      <c r="I94" s="85" t="s">
        <v>149</v>
      </c>
      <c r="J94" s="85" t="s">
        <v>150</v>
      </c>
      <c r="K94" s="85" t="s">
        <v>149</v>
      </c>
      <c r="L94" s="85" t="s">
        <v>148</v>
      </c>
      <c r="M94" s="86" t="s">
        <v>30</v>
      </c>
      <c r="N94" s="86" t="s">
        <v>147</v>
      </c>
      <c r="O94" s="86" t="s">
        <v>146</v>
      </c>
      <c r="P94" s="85" t="s">
        <v>145</v>
      </c>
      <c r="Q94" s="238"/>
      <c r="R94" s="238"/>
      <c r="S94" s="238"/>
      <c r="T94" s="294"/>
      <c r="U94" s="330"/>
      <c r="V94" s="362"/>
      <c r="W94" s="362"/>
    </row>
    <row r="95" spans="1:23" s="107" customFormat="1" ht="180" customHeight="1" x14ac:dyDescent="0.2">
      <c r="B95" s="239" t="s">
        <v>211</v>
      </c>
      <c r="C95" s="397" t="s">
        <v>212</v>
      </c>
      <c r="D95" s="388" t="s">
        <v>66</v>
      </c>
      <c r="E95" s="391">
        <f>VLOOKUP(D95,[3]Criterios!$A$20:$B$24,2,FALSE)</f>
        <v>0.8</v>
      </c>
      <c r="F95" s="373" t="s">
        <v>236</v>
      </c>
      <c r="G95" s="130" t="s">
        <v>237</v>
      </c>
      <c r="H95" s="121" t="s">
        <v>196</v>
      </c>
      <c r="I95" s="111">
        <f>VLOOKUP(H95,[6]Criterios!$B$3:$C$6,2,FALSE)</f>
        <v>0.25</v>
      </c>
      <c r="J95" s="121" t="s">
        <v>101</v>
      </c>
      <c r="K95" s="111">
        <f>VLOOKUP(J95,[6]Criterios!$B$7:$C$9,2,FALSE)</f>
        <v>0.15</v>
      </c>
      <c r="L95" s="121" t="s">
        <v>189</v>
      </c>
      <c r="M95" s="121" t="s">
        <v>188</v>
      </c>
      <c r="N95" s="121" t="s">
        <v>183</v>
      </c>
      <c r="O95" s="121" t="s">
        <v>185</v>
      </c>
      <c r="P95" s="121" t="s">
        <v>180</v>
      </c>
      <c r="Q95" s="150">
        <v>0.4</v>
      </c>
      <c r="R95" s="150">
        <v>0.48</v>
      </c>
      <c r="S95" s="247">
        <v>0.48</v>
      </c>
      <c r="T95" s="244">
        <v>0.2016</v>
      </c>
      <c r="U95" s="265" t="s">
        <v>68</v>
      </c>
      <c r="V95" s="120" t="s">
        <v>274</v>
      </c>
      <c r="W95" s="120" t="s">
        <v>275</v>
      </c>
    </row>
    <row r="96" spans="1:23" s="107" customFormat="1" ht="14.25" x14ac:dyDescent="0.2">
      <c r="B96" s="240"/>
      <c r="C96" s="398"/>
      <c r="D96" s="389"/>
      <c r="E96" s="392"/>
      <c r="F96" s="374"/>
      <c r="G96" s="126" t="s">
        <v>140</v>
      </c>
      <c r="H96" s="118" t="s">
        <v>191</v>
      </c>
      <c r="I96" s="105" t="e">
        <f>VLOOKUP(H96,[6]Criterios!$B$3:$C$6,2,FALSE)</f>
        <v>#REF!</v>
      </c>
      <c r="J96" s="118" t="s">
        <v>191</v>
      </c>
      <c r="K96" s="105">
        <f>VLOOKUP(J96,[6]Criterios!$B$7:$C$9,2,FALSE)</f>
        <v>0</v>
      </c>
      <c r="L96" s="118"/>
      <c r="M96" s="118"/>
      <c r="N96" s="118"/>
      <c r="O96" s="118"/>
      <c r="P96" s="118"/>
      <c r="Q96" s="145">
        <v>0</v>
      </c>
      <c r="R96" s="145">
        <v>0.48</v>
      </c>
      <c r="S96" s="248"/>
      <c r="T96" s="245"/>
      <c r="U96" s="266"/>
      <c r="V96" s="129"/>
      <c r="W96" s="129"/>
    </row>
    <row r="97" spans="2:23" s="107" customFormat="1" ht="128.25" x14ac:dyDescent="0.2">
      <c r="B97" s="240"/>
      <c r="C97" s="398"/>
      <c r="D97" s="389"/>
      <c r="E97" s="392"/>
      <c r="F97" s="350" t="s">
        <v>224</v>
      </c>
      <c r="G97" s="126" t="s">
        <v>238</v>
      </c>
      <c r="H97" s="118" t="s">
        <v>196</v>
      </c>
      <c r="I97" s="105">
        <f>VLOOKUP(H97,[6]Criterios!$B$3:$C$6,2,FALSE)</f>
        <v>0.25</v>
      </c>
      <c r="J97" s="118" t="s">
        <v>101</v>
      </c>
      <c r="K97" s="105">
        <f>VLOOKUP(J97,[6]Criterios!$B$7:$C$9,2,FALSE)</f>
        <v>0.15</v>
      </c>
      <c r="L97" s="118" t="s">
        <v>189</v>
      </c>
      <c r="M97" s="118" t="s">
        <v>188</v>
      </c>
      <c r="N97" s="118" t="s">
        <v>183</v>
      </c>
      <c r="O97" s="118" t="s">
        <v>185</v>
      </c>
      <c r="P97" s="118" t="s">
        <v>180</v>
      </c>
      <c r="Q97" s="145">
        <v>0.4</v>
      </c>
      <c r="R97" s="145">
        <v>0.28799999999999998</v>
      </c>
      <c r="S97" s="248">
        <v>0.2016</v>
      </c>
      <c r="T97" s="245"/>
      <c r="U97" s="266"/>
      <c r="V97" s="120" t="s">
        <v>274</v>
      </c>
      <c r="W97" s="120" t="s">
        <v>275</v>
      </c>
    </row>
    <row r="98" spans="2:23" s="107" customFormat="1" ht="128.25" x14ac:dyDescent="0.2">
      <c r="B98" s="240"/>
      <c r="C98" s="398"/>
      <c r="D98" s="389"/>
      <c r="E98" s="392"/>
      <c r="F98" s="351"/>
      <c r="G98" s="126" t="s">
        <v>239</v>
      </c>
      <c r="H98" s="118" t="s">
        <v>195</v>
      </c>
      <c r="I98" s="105">
        <f>VLOOKUP(H98,[6]Criterios!$B$3:$C$6,2,FALSE)</f>
        <v>0.15</v>
      </c>
      <c r="J98" s="118" t="s">
        <v>101</v>
      </c>
      <c r="K98" s="105">
        <f>VLOOKUP(J98,[6]Criterios!$B$7:$C$9,2,FALSE)</f>
        <v>0.15</v>
      </c>
      <c r="L98" s="118" t="s">
        <v>189</v>
      </c>
      <c r="M98" s="118" t="s">
        <v>188</v>
      </c>
      <c r="N98" s="118" t="s">
        <v>183</v>
      </c>
      <c r="O98" s="118" t="s">
        <v>185</v>
      </c>
      <c r="P98" s="118" t="s">
        <v>180</v>
      </c>
      <c r="Q98" s="145">
        <v>0.3</v>
      </c>
      <c r="R98" s="145">
        <v>0.2016</v>
      </c>
      <c r="S98" s="248"/>
      <c r="T98" s="245"/>
      <c r="U98" s="266"/>
      <c r="V98" s="120" t="s">
        <v>274</v>
      </c>
      <c r="W98" s="120" t="s">
        <v>275</v>
      </c>
    </row>
    <row r="99" spans="2:23" s="107" customFormat="1" ht="14.25" x14ac:dyDescent="0.2">
      <c r="B99" s="240"/>
      <c r="C99" s="398"/>
      <c r="D99" s="389"/>
      <c r="E99" s="392"/>
      <c r="F99" s="351"/>
      <c r="G99" s="125" t="s">
        <v>141</v>
      </c>
      <c r="H99" s="117" t="s">
        <v>191</v>
      </c>
      <c r="I99" s="101" t="e">
        <f>VLOOKUP(H99,[6]Criterios!$B$3:$C$6,2,FALSE)</f>
        <v>#REF!</v>
      </c>
      <c r="J99" s="118" t="s">
        <v>191</v>
      </c>
      <c r="K99" s="101">
        <f>VLOOKUP(J99,[6]Criterios!$B$7:$C$9,2,FALSE)</f>
        <v>0</v>
      </c>
      <c r="L99" s="117"/>
      <c r="M99" s="117"/>
      <c r="N99" s="117"/>
      <c r="O99" s="117"/>
      <c r="P99" s="117"/>
      <c r="Q99" s="141">
        <v>0</v>
      </c>
      <c r="R99" s="141">
        <v>0</v>
      </c>
      <c r="S99" s="242">
        <v>0</v>
      </c>
      <c r="T99" s="245"/>
      <c r="U99" s="266"/>
      <c r="V99" s="129"/>
      <c r="W99" s="129"/>
    </row>
    <row r="100" spans="2:23" s="107" customFormat="1" ht="14.25" x14ac:dyDescent="0.2">
      <c r="B100" s="241"/>
      <c r="C100" s="399"/>
      <c r="D100" s="390"/>
      <c r="E100" s="393"/>
      <c r="F100" s="352"/>
      <c r="G100" s="124" t="s">
        <v>140</v>
      </c>
      <c r="H100" s="114" t="s">
        <v>191</v>
      </c>
      <c r="I100" s="97" t="e">
        <f>VLOOKUP(H100,[6]Criterios!$B$3:$C$6,2,FALSE)</f>
        <v>#REF!</v>
      </c>
      <c r="J100" s="114" t="s">
        <v>191</v>
      </c>
      <c r="K100" s="97">
        <f>VLOOKUP(J100,[6]Criterios!$B$7:$C$9,2,FALSE)</f>
        <v>0</v>
      </c>
      <c r="L100" s="114"/>
      <c r="M100" s="114"/>
      <c r="N100" s="114"/>
      <c r="O100" s="114"/>
      <c r="P100" s="114"/>
      <c r="Q100" s="137">
        <v>0</v>
      </c>
      <c r="R100" s="137">
        <v>0</v>
      </c>
      <c r="S100" s="243"/>
      <c r="T100" s="246"/>
      <c r="U100" s="267"/>
      <c r="V100" s="129"/>
      <c r="W100" s="129"/>
    </row>
    <row r="101" spans="2:23" s="107" customFormat="1" ht="128.25" x14ac:dyDescent="0.2">
      <c r="B101" s="239" t="s">
        <v>215</v>
      </c>
      <c r="C101" s="239" t="s">
        <v>226</v>
      </c>
      <c r="D101" s="252" t="s">
        <v>68</v>
      </c>
      <c r="E101" s="370">
        <f>VLOOKUP(D101,[6]Criterios!$A$20:$B$24,2,FALSE)</f>
        <v>0.4</v>
      </c>
      <c r="F101" s="353" t="s">
        <v>227</v>
      </c>
      <c r="G101" s="128" t="s">
        <v>240</v>
      </c>
      <c r="H101" s="127" t="s">
        <v>191</v>
      </c>
      <c r="I101" s="111" t="e">
        <f>VLOOKUP(H101,[6]Criterios!$B$3:$C$6,2,FALSE)</f>
        <v>#REF!</v>
      </c>
      <c r="J101" s="121" t="s">
        <v>101</v>
      </c>
      <c r="K101" s="111">
        <f>VLOOKUP(J101,[6]Criterios!$B$7:$C$9,2,FALSE)</f>
        <v>0.15</v>
      </c>
      <c r="L101" s="121" t="s">
        <v>189</v>
      </c>
      <c r="M101" s="121" t="s">
        <v>188</v>
      </c>
      <c r="N101" s="121" t="s">
        <v>183</v>
      </c>
      <c r="O101" s="121" t="s">
        <v>185</v>
      </c>
      <c r="P101" s="121" t="s">
        <v>180</v>
      </c>
      <c r="Q101" s="150">
        <v>0.15</v>
      </c>
      <c r="R101" s="150">
        <v>0.34</v>
      </c>
      <c r="S101" s="247">
        <v>0.34</v>
      </c>
      <c r="T101" s="244">
        <v>0.34</v>
      </c>
      <c r="U101" s="265" t="s">
        <v>68</v>
      </c>
      <c r="V101" s="120" t="s">
        <v>274</v>
      </c>
      <c r="W101" s="120" t="s">
        <v>275</v>
      </c>
    </row>
    <row r="102" spans="2:23" s="93" customFormat="1" ht="15" x14ac:dyDescent="0.2">
      <c r="B102" s="240"/>
      <c r="C102" s="240"/>
      <c r="D102" s="253"/>
      <c r="E102" s="371"/>
      <c r="F102" s="351"/>
      <c r="G102" s="126" t="s">
        <v>140</v>
      </c>
      <c r="H102" s="118" t="s">
        <v>191</v>
      </c>
      <c r="I102" s="105" t="e">
        <f>VLOOKUP(H102,[6]Criterios!$B$3:$C$6,2,FALSE)</f>
        <v>#REF!</v>
      </c>
      <c r="J102" s="118" t="s">
        <v>191</v>
      </c>
      <c r="K102" s="105">
        <f>VLOOKUP(J102,[6]Criterios!$B$7:$C$9,2,FALSE)</f>
        <v>0</v>
      </c>
      <c r="L102" s="118"/>
      <c r="M102" s="118"/>
      <c r="N102" s="118"/>
      <c r="O102" s="118"/>
      <c r="P102" s="118"/>
      <c r="Q102" s="145">
        <v>0</v>
      </c>
      <c r="R102" s="145">
        <v>0</v>
      </c>
      <c r="S102" s="248"/>
      <c r="T102" s="245"/>
      <c r="U102" s="266"/>
      <c r="V102" s="123"/>
      <c r="W102" s="123"/>
    </row>
    <row r="103" spans="2:23" s="93" customFormat="1" ht="15" x14ac:dyDescent="0.2">
      <c r="B103" s="240"/>
      <c r="C103" s="240"/>
      <c r="D103" s="253"/>
      <c r="E103" s="371"/>
      <c r="F103" s="351"/>
      <c r="G103" s="126" t="s">
        <v>141</v>
      </c>
      <c r="H103" s="118" t="s">
        <v>191</v>
      </c>
      <c r="I103" s="105" t="e">
        <f>VLOOKUP(H103,[6]Criterios!$B$3:$C$6,2,FALSE)</f>
        <v>#REF!</v>
      </c>
      <c r="J103" s="118" t="s">
        <v>191</v>
      </c>
      <c r="K103" s="105">
        <f>VLOOKUP(J103,[6]Criterios!$B$7:$C$9,2,FALSE)</f>
        <v>0</v>
      </c>
      <c r="L103" s="118"/>
      <c r="M103" s="118"/>
      <c r="N103" s="118"/>
      <c r="O103" s="118"/>
      <c r="P103" s="118"/>
      <c r="Q103" s="145">
        <v>0</v>
      </c>
      <c r="R103" s="145">
        <v>0</v>
      </c>
      <c r="S103" s="248">
        <v>0</v>
      </c>
      <c r="T103" s="245"/>
      <c r="U103" s="266"/>
      <c r="V103" s="123"/>
      <c r="W103" s="123"/>
    </row>
    <row r="104" spans="2:23" s="93" customFormat="1" ht="15" x14ac:dyDescent="0.2">
      <c r="B104" s="240"/>
      <c r="C104" s="240"/>
      <c r="D104" s="253"/>
      <c r="E104" s="371"/>
      <c r="F104" s="351"/>
      <c r="G104" s="126" t="s">
        <v>140</v>
      </c>
      <c r="H104" s="118" t="s">
        <v>191</v>
      </c>
      <c r="I104" s="105" t="e">
        <f>VLOOKUP(H104,[6]Criterios!$B$3:$C$6,2,FALSE)</f>
        <v>#REF!</v>
      </c>
      <c r="J104" s="118" t="s">
        <v>191</v>
      </c>
      <c r="K104" s="105">
        <f>VLOOKUP(J104,[6]Criterios!$B$7:$C$9,2,FALSE)</f>
        <v>0</v>
      </c>
      <c r="L104" s="118"/>
      <c r="M104" s="118"/>
      <c r="N104" s="118"/>
      <c r="O104" s="118"/>
      <c r="P104" s="118"/>
      <c r="Q104" s="145">
        <v>0</v>
      </c>
      <c r="R104" s="145">
        <v>0</v>
      </c>
      <c r="S104" s="248"/>
      <c r="T104" s="245"/>
      <c r="U104" s="266"/>
      <c r="V104" s="123"/>
      <c r="W104" s="123"/>
    </row>
    <row r="105" spans="2:23" s="93" customFormat="1" ht="15" x14ac:dyDescent="0.2">
      <c r="B105" s="240"/>
      <c r="C105" s="240"/>
      <c r="D105" s="253"/>
      <c r="E105" s="371"/>
      <c r="F105" s="351"/>
      <c r="G105" s="125" t="s">
        <v>141</v>
      </c>
      <c r="H105" s="117" t="s">
        <v>191</v>
      </c>
      <c r="I105" s="101" t="e">
        <f>VLOOKUP(H105,[6]Criterios!$B$3:$C$6,2,FALSE)</f>
        <v>#REF!</v>
      </c>
      <c r="J105" s="117" t="s">
        <v>191</v>
      </c>
      <c r="K105" s="101">
        <f>VLOOKUP(J105,[6]Criterios!$B$7:$C$9,2,FALSE)</f>
        <v>0</v>
      </c>
      <c r="L105" s="117"/>
      <c r="M105" s="117"/>
      <c r="N105" s="117"/>
      <c r="O105" s="117"/>
      <c r="P105" s="117"/>
      <c r="Q105" s="141">
        <v>0</v>
      </c>
      <c r="R105" s="141">
        <v>0</v>
      </c>
      <c r="S105" s="242">
        <v>0</v>
      </c>
      <c r="T105" s="245"/>
      <c r="U105" s="266"/>
      <c r="V105" s="123"/>
      <c r="W105" s="123"/>
    </row>
    <row r="106" spans="2:23" s="93" customFormat="1" ht="15" x14ac:dyDescent="0.2">
      <c r="B106" s="241"/>
      <c r="C106" s="241"/>
      <c r="D106" s="254"/>
      <c r="E106" s="372"/>
      <c r="F106" s="352"/>
      <c r="G106" s="124" t="s">
        <v>140</v>
      </c>
      <c r="H106" s="114" t="s">
        <v>191</v>
      </c>
      <c r="I106" s="97" t="e">
        <f>VLOOKUP(H106,[6]Criterios!$B$3:$C$6,2,FALSE)</f>
        <v>#REF!</v>
      </c>
      <c r="J106" s="114" t="s">
        <v>191</v>
      </c>
      <c r="K106" s="97">
        <f>VLOOKUP(J106,[6]Criterios!$B$7:$C$9,2,FALSE)</f>
        <v>0</v>
      </c>
      <c r="L106" s="114"/>
      <c r="M106" s="114"/>
      <c r="N106" s="114"/>
      <c r="O106" s="114"/>
      <c r="P106" s="114"/>
      <c r="Q106" s="137">
        <v>0</v>
      </c>
      <c r="R106" s="137">
        <v>0</v>
      </c>
      <c r="S106" s="243"/>
      <c r="T106" s="246"/>
      <c r="U106" s="267"/>
      <c r="V106" s="123"/>
      <c r="W106" s="123"/>
    </row>
    <row r="107" spans="2:23" s="115" customFormat="1" ht="128.25" x14ac:dyDescent="0.2">
      <c r="B107" s="239" t="s">
        <v>276</v>
      </c>
      <c r="C107" s="394" t="s">
        <v>229</v>
      </c>
      <c r="D107" s="367" t="s">
        <v>67</v>
      </c>
      <c r="E107" s="370">
        <f>VLOOKUP(D107,[6]Criterios!$A$20:$B$24,2,FALSE)</f>
        <v>0.6</v>
      </c>
      <c r="F107" s="375" t="s">
        <v>231</v>
      </c>
      <c r="G107" s="122" t="s">
        <v>242</v>
      </c>
      <c r="H107" s="110" t="s">
        <v>196</v>
      </c>
      <c r="I107" s="111">
        <f>VLOOKUP(H107,[6]Criterios!$B$3:$C$6,2,FALSE)</f>
        <v>0.25</v>
      </c>
      <c r="J107" s="110" t="s">
        <v>101</v>
      </c>
      <c r="K107" s="111">
        <f>VLOOKUP(J107,[6]Criterios!$B$7:$C$9,2,FALSE)</f>
        <v>0.15</v>
      </c>
      <c r="L107" s="121" t="s">
        <v>189</v>
      </c>
      <c r="M107" s="121" t="s">
        <v>188</v>
      </c>
      <c r="N107" s="121" t="s">
        <v>183</v>
      </c>
      <c r="O107" s="121" t="s">
        <v>185</v>
      </c>
      <c r="P107" s="121" t="s">
        <v>180</v>
      </c>
      <c r="Q107" s="150">
        <v>0.4</v>
      </c>
      <c r="R107" s="150">
        <v>0.36</v>
      </c>
      <c r="S107" s="247">
        <v>0.36</v>
      </c>
      <c r="T107" s="244">
        <v>0.36</v>
      </c>
      <c r="U107" s="265" t="s">
        <v>68</v>
      </c>
      <c r="V107" s="120" t="s">
        <v>274</v>
      </c>
      <c r="W107" s="120" t="s">
        <v>275</v>
      </c>
    </row>
    <row r="108" spans="2:23" s="115" customFormat="1" ht="15" x14ac:dyDescent="0.2">
      <c r="B108" s="240"/>
      <c r="C108" s="395"/>
      <c r="D108" s="368"/>
      <c r="E108" s="371"/>
      <c r="F108" s="376"/>
      <c r="G108" s="119" t="s">
        <v>140</v>
      </c>
      <c r="H108" s="118" t="s">
        <v>191</v>
      </c>
      <c r="I108" s="105" t="e">
        <f>VLOOKUP(H108,[6]Criterios!$B$3:$C$6,2,FALSE)</f>
        <v>#REF!</v>
      </c>
      <c r="J108" s="118" t="s">
        <v>191</v>
      </c>
      <c r="K108" s="105">
        <f>VLOOKUP(J108,[6]Criterios!$B$7:$C$9,2,FALSE)</f>
        <v>0</v>
      </c>
      <c r="L108" s="104"/>
      <c r="M108" s="104"/>
      <c r="N108" s="104"/>
      <c r="O108" s="104"/>
      <c r="P108" s="104"/>
      <c r="Q108" s="145">
        <v>0</v>
      </c>
      <c r="R108" s="145">
        <v>0</v>
      </c>
      <c r="S108" s="248"/>
      <c r="T108" s="245"/>
      <c r="U108" s="266"/>
      <c r="V108" s="116"/>
      <c r="W108" s="116"/>
    </row>
    <row r="109" spans="2:23" s="115" customFormat="1" ht="15" x14ac:dyDescent="0.2">
      <c r="B109" s="240"/>
      <c r="C109" s="395"/>
      <c r="D109" s="368"/>
      <c r="E109" s="371"/>
      <c r="F109" s="376"/>
      <c r="G109" s="106" t="s">
        <v>141</v>
      </c>
      <c r="H109" s="118" t="s">
        <v>191</v>
      </c>
      <c r="I109" s="105" t="e">
        <f>VLOOKUP(H109,[6]Criterios!$B$3:$C$6,2,FALSE)</f>
        <v>#REF!</v>
      </c>
      <c r="J109" s="118" t="s">
        <v>191</v>
      </c>
      <c r="K109" s="105">
        <f>VLOOKUP(J109,[6]Criterios!$B$7:$C$9,2,FALSE)</f>
        <v>0</v>
      </c>
      <c r="L109" s="104"/>
      <c r="M109" s="104"/>
      <c r="N109" s="104"/>
      <c r="O109" s="104"/>
      <c r="P109" s="104"/>
      <c r="Q109" s="145">
        <v>0</v>
      </c>
      <c r="R109" s="145">
        <v>0</v>
      </c>
      <c r="S109" s="248">
        <v>0</v>
      </c>
      <c r="T109" s="245"/>
      <c r="U109" s="266"/>
      <c r="V109" s="116"/>
      <c r="W109" s="116"/>
    </row>
    <row r="110" spans="2:23" s="115" customFormat="1" ht="15" x14ac:dyDescent="0.2">
      <c r="B110" s="240"/>
      <c r="C110" s="395"/>
      <c r="D110" s="368"/>
      <c r="E110" s="371"/>
      <c r="F110" s="376"/>
      <c r="G110" s="106" t="s">
        <v>140</v>
      </c>
      <c r="H110" s="118" t="s">
        <v>191</v>
      </c>
      <c r="I110" s="105" t="e">
        <f>VLOOKUP(H110,[6]Criterios!$B$3:$C$6,2,FALSE)</f>
        <v>#REF!</v>
      </c>
      <c r="J110" s="118" t="s">
        <v>191</v>
      </c>
      <c r="K110" s="105">
        <f>VLOOKUP(J110,[6]Criterios!$B$7:$C$9,2,FALSE)</f>
        <v>0</v>
      </c>
      <c r="L110" s="104"/>
      <c r="M110" s="104"/>
      <c r="N110" s="104"/>
      <c r="O110" s="104"/>
      <c r="P110" s="104"/>
      <c r="Q110" s="145">
        <v>0</v>
      </c>
      <c r="R110" s="145">
        <v>0</v>
      </c>
      <c r="S110" s="248"/>
      <c r="T110" s="245"/>
      <c r="U110" s="266"/>
      <c r="V110" s="116"/>
      <c r="W110" s="116"/>
    </row>
    <row r="111" spans="2:23" s="115" customFormat="1" ht="15" x14ac:dyDescent="0.2">
      <c r="B111" s="240"/>
      <c r="C111" s="395"/>
      <c r="D111" s="368"/>
      <c r="E111" s="371"/>
      <c r="F111" s="376"/>
      <c r="G111" s="102" t="s">
        <v>141</v>
      </c>
      <c r="H111" s="117" t="s">
        <v>191</v>
      </c>
      <c r="I111" s="101" t="e">
        <f>VLOOKUP(H111,[6]Criterios!$B$3:$C$6,2,FALSE)</f>
        <v>#REF!</v>
      </c>
      <c r="J111" s="117" t="s">
        <v>191</v>
      </c>
      <c r="K111" s="101">
        <f>VLOOKUP(J111,[6]Criterios!$B$7:$C$9,2,FALSE)</f>
        <v>0</v>
      </c>
      <c r="L111" s="100"/>
      <c r="M111" s="100"/>
      <c r="N111" s="100"/>
      <c r="O111" s="100"/>
      <c r="P111" s="100"/>
      <c r="Q111" s="141">
        <v>0</v>
      </c>
      <c r="R111" s="141">
        <v>0</v>
      </c>
      <c r="S111" s="242">
        <v>0</v>
      </c>
      <c r="T111" s="245"/>
      <c r="U111" s="266"/>
      <c r="V111" s="116"/>
      <c r="W111" s="116"/>
    </row>
    <row r="112" spans="2:23" x14ac:dyDescent="0.2">
      <c r="B112" s="241"/>
      <c r="C112" s="396"/>
      <c r="D112" s="369"/>
      <c r="E112" s="372"/>
      <c r="F112" s="377"/>
      <c r="G112" s="98" t="s">
        <v>140</v>
      </c>
      <c r="H112" s="114" t="s">
        <v>191</v>
      </c>
      <c r="I112" s="97" t="e">
        <f>VLOOKUP(H112,[6]Criterios!$B$3:$C$6,2,FALSE)</f>
        <v>#REF!</v>
      </c>
      <c r="J112" s="114" t="s">
        <v>191</v>
      </c>
      <c r="K112" s="97">
        <f>VLOOKUP(J112,[6]Criterios!$B$7:$C$9,2,FALSE)</f>
        <v>0</v>
      </c>
      <c r="L112" s="96"/>
      <c r="M112" s="96"/>
      <c r="N112" s="96"/>
      <c r="O112" s="96"/>
      <c r="P112" s="96"/>
      <c r="Q112" s="137">
        <v>0</v>
      </c>
      <c r="R112" s="137">
        <v>0</v>
      </c>
      <c r="S112" s="243"/>
      <c r="T112" s="246"/>
      <c r="U112" s="267"/>
      <c r="V112" s="113"/>
      <c r="W112" s="113"/>
    </row>
    <row r="113" spans="1:23" ht="14.25" x14ac:dyDescent="0.2">
      <c r="A113" s="107"/>
      <c r="B113" s="394"/>
      <c r="C113" s="394"/>
      <c r="D113" s="367"/>
      <c r="E113" s="370" t="e">
        <f>VLOOKUP(D113,[6]Criterios!$A$20:$B$24,2,FALSE)</f>
        <v>#N/A</v>
      </c>
      <c r="F113" s="383" t="s">
        <v>144</v>
      </c>
      <c r="G113" s="112" t="s">
        <v>141</v>
      </c>
      <c r="H113" s="110"/>
      <c r="I113" s="111" t="e">
        <f>VLOOKUP(H113,[6]Criterios!$B$3:$C$6,2,FALSE)</f>
        <v>#N/A</v>
      </c>
      <c r="J113" s="110"/>
      <c r="K113" s="111" t="e">
        <f>VLOOKUP(J113,[6]Criterios!$B$7:$C$9,2,FALSE)</f>
        <v>#N/A</v>
      </c>
      <c r="L113" s="110"/>
      <c r="M113" s="110"/>
      <c r="N113" s="110"/>
      <c r="O113" s="110"/>
      <c r="P113" s="110"/>
      <c r="Q113" s="109" t="e">
        <f t="shared" ref="Q113:Q124" si="1">+I113+K113</f>
        <v>#N/A</v>
      </c>
      <c r="R113" s="109" t="e">
        <f>(E113-(E113*Q113))</f>
        <v>#N/A</v>
      </c>
      <c r="S113" s="385" t="e">
        <f>IF(R114&gt;1%,R114,R113)</f>
        <v>#N/A</v>
      </c>
      <c r="T113" s="378" t="e">
        <f>IF(S117&gt;1%,S117,(IF(S115&gt;1%,S115,S113)))</f>
        <v>#N/A</v>
      </c>
      <c r="U113" s="363" t="e">
        <f>IF(T113&lt;=20%,[5]Criterios!$A$20,IF(T113&lt;=40%,[5]Criterios!$A$21,IF(T113&lt;=60%,[5]Criterios!$A$22,IF(T113&lt;=80,[5]Criterios!$A$23,[5]Criterios!$A$24))))</f>
        <v>#N/A</v>
      </c>
      <c r="V113" s="113"/>
      <c r="W113" s="113"/>
    </row>
    <row r="114" spans="1:23" ht="14.25" x14ac:dyDescent="0.2">
      <c r="A114" s="107"/>
      <c r="B114" s="395"/>
      <c r="C114" s="395"/>
      <c r="D114" s="368"/>
      <c r="E114" s="371"/>
      <c r="F114" s="384"/>
      <c r="G114" s="106" t="s">
        <v>140</v>
      </c>
      <c r="H114" s="104"/>
      <c r="I114" s="105" t="e">
        <f>VLOOKUP(H114,[6]Criterios!$B$3:$C$6,2,FALSE)</f>
        <v>#N/A</v>
      </c>
      <c r="J114" s="104"/>
      <c r="K114" s="105" t="e">
        <f>VLOOKUP(J114,[6]Criterios!$B$7:$C$9,2,FALSE)</f>
        <v>#N/A</v>
      </c>
      <c r="L114" s="104"/>
      <c r="M114" s="104"/>
      <c r="N114" s="104"/>
      <c r="O114" s="104"/>
      <c r="P114" s="104"/>
      <c r="Q114" s="103" t="e">
        <f t="shared" si="1"/>
        <v>#N/A</v>
      </c>
      <c r="R114" s="103" t="e">
        <f>(R113-(R113*Q114))</f>
        <v>#N/A</v>
      </c>
      <c r="S114" s="366"/>
      <c r="T114" s="379"/>
      <c r="U114" s="364"/>
      <c r="V114" s="113"/>
      <c r="W114" s="113"/>
    </row>
    <row r="115" spans="1:23" ht="14.25" x14ac:dyDescent="0.2">
      <c r="A115" s="107"/>
      <c r="B115" s="395"/>
      <c r="C115" s="395"/>
      <c r="D115" s="368"/>
      <c r="E115" s="371"/>
      <c r="F115" s="384" t="s">
        <v>143</v>
      </c>
      <c r="G115" s="106" t="s">
        <v>141</v>
      </c>
      <c r="H115" s="104"/>
      <c r="I115" s="105" t="e">
        <f>VLOOKUP(H115,[6]Criterios!$B$3:$C$6,2,FALSE)</f>
        <v>#N/A</v>
      </c>
      <c r="J115" s="104"/>
      <c r="K115" s="105" t="e">
        <f>VLOOKUP(J115,[6]Criterios!$B$7:$C$9,2,FALSE)</f>
        <v>#N/A</v>
      </c>
      <c r="L115" s="104"/>
      <c r="M115" s="104"/>
      <c r="N115" s="104"/>
      <c r="O115" s="104"/>
      <c r="P115" s="104"/>
      <c r="Q115" s="103" t="e">
        <f t="shared" si="1"/>
        <v>#N/A</v>
      </c>
      <c r="R115" s="103" t="e">
        <f>IF(Q115&gt;1%,(R114-(R114*Q115)),Q115)</f>
        <v>#N/A</v>
      </c>
      <c r="S115" s="366" t="e">
        <f>IF(R116&gt;1%,R116,R115)</f>
        <v>#N/A</v>
      </c>
      <c r="T115" s="379"/>
      <c r="U115" s="364"/>
      <c r="V115" s="113"/>
      <c r="W115" s="113"/>
    </row>
    <row r="116" spans="1:23" ht="14.25" x14ac:dyDescent="0.2">
      <c r="A116" s="107"/>
      <c r="B116" s="395"/>
      <c r="C116" s="395"/>
      <c r="D116" s="368"/>
      <c r="E116" s="371"/>
      <c r="F116" s="384"/>
      <c r="G116" s="106" t="s">
        <v>140</v>
      </c>
      <c r="H116" s="104"/>
      <c r="I116" s="105" t="e">
        <f>VLOOKUP(H116,[6]Criterios!$B$3:$C$6,2,FALSE)</f>
        <v>#N/A</v>
      </c>
      <c r="J116" s="104"/>
      <c r="K116" s="105" t="e">
        <f>VLOOKUP(J116,[6]Criterios!$B$7:$C$9,2,FALSE)</f>
        <v>#N/A</v>
      </c>
      <c r="L116" s="104"/>
      <c r="M116" s="104"/>
      <c r="N116" s="104"/>
      <c r="O116" s="104"/>
      <c r="P116" s="104"/>
      <c r="Q116" s="103" t="e">
        <f t="shared" si="1"/>
        <v>#N/A</v>
      </c>
      <c r="R116" s="103" t="e">
        <f>(R115-(R115*Q116))</f>
        <v>#N/A</v>
      </c>
      <c r="S116" s="366"/>
      <c r="T116" s="379"/>
      <c r="U116" s="364"/>
      <c r="V116" s="113"/>
      <c r="W116" s="113"/>
    </row>
    <row r="117" spans="1:23" ht="14.25" x14ac:dyDescent="0.2">
      <c r="A117" s="107"/>
      <c r="B117" s="395"/>
      <c r="C117" s="395"/>
      <c r="D117" s="368"/>
      <c r="E117" s="371"/>
      <c r="F117" s="381" t="s">
        <v>142</v>
      </c>
      <c r="G117" s="102" t="s">
        <v>141</v>
      </c>
      <c r="H117" s="100"/>
      <c r="I117" s="101" t="e">
        <f>VLOOKUP(H117,[6]Criterios!$B$3:$C$6,2,FALSE)</f>
        <v>#N/A</v>
      </c>
      <c r="J117" s="100"/>
      <c r="K117" s="101" t="e">
        <f>VLOOKUP(J117,[6]Criterios!$B$7:$C$9,2,FALSE)</f>
        <v>#N/A</v>
      </c>
      <c r="L117" s="100"/>
      <c r="M117" s="100"/>
      <c r="N117" s="100"/>
      <c r="O117" s="100"/>
      <c r="P117" s="100"/>
      <c r="Q117" s="99" t="e">
        <f t="shared" si="1"/>
        <v>#N/A</v>
      </c>
      <c r="R117" s="99" t="e">
        <f>IF(Q117&gt;1%,(R116-(R116*Q117)),Q117)</f>
        <v>#N/A</v>
      </c>
      <c r="S117" s="386" t="e">
        <f>IF(R118&gt;1%,R118,R117)</f>
        <v>#N/A</v>
      </c>
      <c r="T117" s="379"/>
      <c r="U117" s="364"/>
      <c r="V117" s="113"/>
      <c r="W117" s="113"/>
    </row>
    <row r="118" spans="1:23" ht="14.25" x14ac:dyDescent="0.2">
      <c r="A118" s="107"/>
      <c r="B118" s="396"/>
      <c r="C118" s="396"/>
      <c r="D118" s="369"/>
      <c r="E118" s="372"/>
      <c r="F118" s="382"/>
      <c r="G118" s="98" t="s">
        <v>140</v>
      </c>
      <c r="H118" s="96"/>
      <c r="I118" s="97" t="e">
        <f>VLOOKUP(H118,[6]Criterios!$B$3:$C$6,2,FALSE)</f>
        <v>#N/A</v>
      </c>
      <c r="J118" s="96"/>
      <c r="K118" s="97" t="e">
        <f>VLOOKUP(J118,[6]Criterios!$B$7:$C$9,2,FALSE)</f>
        <v>#N/A</v>
      </c>
      <c r="L118" s="96"/>
      <c r="M118" s="96"/>
      <c r="N118" s="96"/>
      <c r="O118" s="96"/>
      <c r="P118" s="96"/>
      <c r="Q118" s="95" t="e">
        <f t="shared" si="1"/>
        <v>#N/A</v>
      </c>
      <c r="R118" s="95" t="e">
        <f>IF(Q118&gt;1%,(R117-(R117*Q118)),Q118)</f>
        <v>#N/A</v>
      </c>
      <c r="S118" s="387"/>
      <c r="T118" s="380"/>
      <c r="U118" s="365"/>
      <c r="V118" s="113"/>
      <c r="W118" s="113"/>
    </row>
    <row r="119" spans="1:23" s="107" customFormat="1" ht="14.25" x14ac:dyDescent="0.2">
      <c r="B119" s="394"/>
      <c r="C119" s="394"/>
      <c r="D119" s="367"/>
      <c r="E119" s="370" t="e">
        <f>VLOOKUP(D119,[6]Criterios!$A$20:$B$24,2,FALSE)</f>
        <v>#N/A</v>
      </c>
      <c r="F119" s="383" t="s">
        <v>144</v>
      </c>
      <c r="G119" s="112" t="s">
        <v>141</v>
      </c>
      <c r="H119" s="110"/>
      <c r="I119" s="111" t="e">
        <f>VLOOKUP(H119,[6]Criterios!$B$3:$C$6,2,FALSE)</f>
        <v>#N/A</v>
      </c>
      <c r="J119" s="110"/>
      <c r="K119" s="111" t="e">
        <f>VLOOKUP(J119,[6]Criterios!$B$7:$C$9,2,FALSE)</f>
        <v>#N/A</v>
      </c>
      <c r="L119" s="110"/>
      <c r="M119" s="110"/>
      <c r="N119" s="110"/>
      <c r="O119" s="110"/>
      <c r="P119" s="110"/>
      <c r="Q119" s="109" t="e">
        <f t="shared" si="1"/>
        <v>#N/A</v>
      </c>
      <c r="R119" s="109" t="e">
        <f>(E119-(E119*Q119))</f>
        <v>#N/A</v>
      </c>
      <c r="S119" s="385" t="e">
        <f>IF(R120&gt;1%,R120,R119)</f>
        <v>#N/A</v>
      </c>
      <c r="T119" s="378" t="e">
        <f>IF(S123&gt;1%,S123,(IF(S121&gt;1%,S121,S119)))</f>
        <v>#N/A</v>
      </c>
      <c r="U119" s="363" t="e">
        <f>IF(T119&lt;=20%,[6]Criterios!$A$20,IF(T119&lt;=40%,[6]Criterios!$A$21,IF(T119&lt;=60%,[6]Criterios!$A$22,IF(T119&lt;=80,[6]Criterios!$A$23,[6]Criterios!$A$24))))</f>
        <v>#N/A</v>
      </c>
      <c r="V119" s="108"/>
      <c r="W119" s="108"/>
    </row>
    <row r="120" spans="1:23" s="93" customFormat="1" ht="15" x14ac:dyDescent="0.2">
      <c r="B120" s="395"/>
      <c r="C120" s="395"/>
      <c r="D120" s="368"/>
      <c r="E120" s="371"/>
      <c r="F120" s="384"/>
      <c r="G120" s="106" t="s">
        <v>140</v>
      </c>
      <c r="H120" s="104"/>
      <c r="I120" s="105" t="e">
        <f>VLOOKUP(H120,[6]Criterios!$B$3:$C$6,2,FALSE)</f>
        <v>#N/A</v>
      </c>
      <c r="J120" s="104"/>
      <c r="K120" s="105" t="e">
        <f>VLOOKUP(J120,[6]Criterios!$B$7:$C$9,2,FALSE)</f>
        <v>#N/A</v>
      </c>
      <c r="L120" s="104"/>
      <c r="M120" s="104"/>
      <c r="N120" s="104"/>
      <c r="O120" s="104"/>
      <c r="P120" s="104"/>
      <c r="Q120" s="103" t="e">
        <f t="shared" si="1"/>
        <v>#N/A</v>
      </c>
      <c r="R120" s="103" t="e">
        <f>(R119-(R119*Q120))</f>
        <v>#N/A</v>
      </c>
      <c r="S120" s="366"/>
      <c r="T120" s="379"/>
      <c r="U120" s="364"/>
      <c r="V120" s="94"/>
      <c r="W120" s="94"/>
    </row>
    <row r="121" spans="1:23" s="93" customFormat="1" ht="15" x14ac:dyDescent="0.2">
      <c r="B121" s="395"/>
      <c r="C121" s="395"/>
      <c r="D121" s="368"/>
      <c r="E121" s="371"/>
      <c r="F121" s="384" t="s">
        <v>143</v>
      </c>
      <c r="G121" s="106" t="s">
        <v>141</v>
      </c>
      <c r="H121" s="104"/>
      <c r="I121" s="105" t="e">
        <f>VLOOKUP(H121,[6]Criterios!$B$3:$C$6,2,FALSE)</f>
        <v>#N/A</v>
      </c>
      <c r="J121" s="104"/>
      <c r="K121" s="105" t="e">
        <f>VLOOKUP(J121,[6]Criterios!$B$7:$C$9,2,FALSE)</f>
        <v>#N/A</v>
      </c>
      <c r="L121" s="104"/>
      <c r="M121" s="104"/>
      <c r="N121" s="104"/>
      <c r="O121" s="104"/>
      <c r="P121" s="104"/>
      <c r="Q121" s="103" t="e">
        <f t="shared" si="1"/>
        <v>#N/A</v>
      </c>
      <c r="R121" s="103" t="e">
        <f>IF(Q121&gt;1%,(R120-(R120*Q121)),Q121)</f>
        <v>#N/A</v>
      </c>
      <c r="S121" s="366" t="e">
        <f>IF(R122&gt;1%,R122,R121)</f>
        <v>#N/A</v>
      </c>
      <c r="T121" s="379"/>
      <c r="U121" s="364"/>
      <c r="V121" s="94"/>
      <c r="W121" s="94"/>
    </row>
    <row r="122" spans="1:23" s="93" customFormat="1" ht="15" x14ac:dyDescent="0.2">
      <c r="B122" s="395"/>
      <c r="C122" s="395"/>
      <c r="D122" s="368"/>
      <c r="E122" s="371"/>
      <c r="F122" s="384"/>
      <c r="G122" s="106" t="s">
        <v>140</v>
      </c>
      <c r="H122" s="104"/>
      <c r="I122" s="105" t="e">
        <f>VLOOKUP(H122,[6]Criterios!$B$3:$C$6,2,FALSE)</f>
        <v>#N/A</v>
      </c>
      <c r="J122" s="104"/>
      <c r="K122" s="105" t="e">
        <f>VLOOKUP(J122,[6]Criterios!$B$7:$C$9,2,FALSE)</f>
        <v>#N/A</v>
      </c>
      <c r="L122" s="104"/>
      <c r="M122" s="104"/>
      <c r="N122" s="104"/>
      <c r="O122" s="104"/>
      <c r="P122" s="104"/>
      <c r="Q122" s="103" t="e">
        <f t="shared" si="1"/>
        <v>#N/A</v>
      </c>
      <c r="R122" s="103" t="e">
        <f>(R121-(R121*Q122))</f>
        <v>#N/A</v>
      </c>
      <c r="S122" s="366"/>
      <c r="T122" s="379"/>
      <c r="U122" s="364"/>
      <c r="V122" s="94"/>
      <c r="W122" s="94"/>
    </row>
    <row r="123" spans="1:23" s="93" customFormat="1" ht="15" x14ac:dyDescent="0.2">
      <c r="B123" s="395"/>
      <c r="C123" s="395"/>
      <c r="D123" s="368"/>
      <c r="E123" s="371"/>
      <c r="F123" s="381" t="s">
        <v>142</v>
      </c>
      <c r="G123" s="102" t="s">
        <v>141</v>
      </c>
      <c r="H123" s="100"/>
      <c r="I123" s="101" t="e">
        <f>VLOOKUP(H123,[6]Criterios!$B$3:$C$6,2,FALSE)</f>
        <v>#N/A</v>
      </c>
      <c r="J123" s="100"/>
      <c r="K123" s="101" t="e">
        <f>VLOOKUP(J123,[6]Criterios!$B$7:$C$9,2,FALSE)</f>
        <v>#N/A</v>
      </c>
      <c r="L123" s="100"/>
      <c r="M123" s="100"/>
      <c r="N123" s="100"/>
      <c r="O123" s="100"/>
      <c r="P123" s="100"/>
      <c r="Q123" s="99" t="e">
        <f t="shared" si="1"/>
        <v>#N/A</v>
      </c>
      <c r="R123" s="99" t="e">
        <f>IF(Q123&gt;1%,(R122-(R122*Q123)),Q123)</f>
        <v>#N/A</v>
      </c>
      <c r="S123" s="386" t="e">
        <f>IF(R124&gt;1%,R124,R123)</f>
        <v>#N/A</v>
      </c>
      <c r="T123" s="379"/>
      <c r="U123" s="364"/>
      <c r="V123" s="94"/>
      <c r="W123" s="94"/>
    </row>
    <row r="124" spans="1:23" s="93" customFormat="1" ht="15" x14ac:dyDescent="0.2">
      <c r="B124" s="396"/>
      <c r="C124" s="396"/>
      <c r="D124" s="369"/>
      <c r="E124" s="372"/>
      <c r="F124" s="382"/>
      <c r="G124" s="98" t="s">
        <v>140</v>
      </c>
      <c r="H124" s="96"/>
      <c r="I124" s="97" t="e">
        <f>VLOOKUP(H124,[6]Criterios!$B$3:$C$6,2,FALSE)</f>
        <v>#N/A</v>
      </c>
      <c r="J124" s="96"/>
      <c r="K124" s="97" t="e">
        <f>VLOOKUP(J124,[6]Criterios!$B$7:$C$9,2,FALSE)</f>
        <v>#N/A</v>
      </c>
      <c r="L124" s="96"/>
      <c r="M124" s="96"/>
      <c r="N124" s="96"/>
      <c r="O124" s="96"/>
      <c r="P124" s="96"/>
      <c r="Q124" s="95" t="e">
        <f t="shared" si="1"/>
        <v>#N/A</v>
      </c>
      <c r="R124" s="95" t="e">
        <f>IF(Q124&gt;1%,(R123-(R123*Q124)),Q124)</f>
        <v>#N/A</v>
      </c>
      <c r="S124" s="387"/>
      <c r="T124" s="380"/>
      <c r="U124" s="365"/>
      <c r="V124" s="94"/>
      <c r="W124" s="94"/>
    </row>
    <row r="125" spans="1:23" x14ac:dyDescent="0.2">
      <c r="B125" s="92"/>
      <c r="C125" s="92"/>
      <c r="D125" s="92"/>
      <c r="E125" s="92"/>
      <c r="F125" s="92"/>
      <c r="G125" s="92"/>
      <c r="J125" s="90"/>
      <c r="K125" s="90"/>
      <c r="L125" s="90"/>
      <c r="M125" s="90"/>
      <c r="N125" s="90"/>
      <c r="O125" s="90"/>
      <c r="P125" s="90"/>
      <c r="Q125" s="90"/>
      <c r="R125" s="90"/>
      <c r="S125" s="90"/>
      <c r="T125" s="90"/>
      <c r="U125" s="90"/>
    </row>
  </sheetData>
  <mergeCells count="232">
    <mergeCell ref="U95:U100"/>
    <mergeCell ref="T95:T100"/>
    <mergeCell ref="S97:S98"/>
    <mergeCell ref="C101:C106"/>
    <mergeCell ref="E119:E124"/>
    <mergeCell ref="D95:D100"/>
    <mergeCell ref="E95:E100"/>
    <mergeCell ref="C113:C118"/>
    <mergeCell ref="B101:B106"/>
    <mergeCell ref="C95:C100"/>
    <mergeCell ref="B113:B118"/>
    <mergeCell ref="E113:E118"/>
    <mergeCell ref="C119:C124"/>
    <mergeCell ref="B119:B124"/>
    <mergeCell ref="B95:B100"/>
    <mergeCell ref="B107:B112"/>
    <mergeCell ref="D107:D112"/>
    <mergeCell ref="C107:C112"/>
    <mergeCell ref="E107:E112"/>
    <mergeCell ref="D119:D124"/>
    <mergeCell ref="T119:T124"/>
    <mergeCell ref="F123:F124"/>
    <mergeCell ref="F119:F120"/>
    <mergeCell ref="U107:U112"/>
    <mergeCell ref="F107:F112"/>
    <mergeCell ref="T113:T118"/>
    <mergeCell ref="F117:F118"/>
    <mergeCell ref="F113:F114"/>
    <mergeCell ref="S113:S114"/>
    <mergeCell ref="S109:S110"/>
    <mergeCell ref="F115:F116"/>
    <mergeCell ref="S117:S118"/>
    <mergeCell ref="S123:S124"/>
    <mergeCell ref="F121:F122"/>
    <mergeCell ref="S121:S122"/>
    <mergeCell ref="S119:S120"/>
    <mergeCell ref="W92:W94"/>
    <mergeCell ref="V92:V94"/>
    <mergeCell ref="U119:U124"/>
    <mergeCell ref="U113:U118"/>
    <mergeCell ref="S115:S116"/>
    <mergeCell ref="S107:S108"/>
    <mergeCell ref="S111:S112"/>
    <mergeCell ref="D113:D118"/>
    <mergeCell ref="T107:T112"/>
    <mergeCell ref="S99:S100"/>
    <mergeCell ref="T93:T94"/>
    <mergeCell ref="Q92:T92"/>
    <mergeCell ref="H93:K93"/>
    <mergeCell ref="U101:U106"/>
    <mergeCell ref="D92:E93"/>
    <mergeCell ref="H92:P92"/>
    <mergeCell ref="U92:U94"/>
    <mergeCell ref="D101:D106"/>
    <mergeCell ref="E101:E106"/>
    <mergeCell ref="L93:P93"/>
    <mergeCell ref="S103:S104"/>
    <mergeCell ref="S101:S102"/>
    <mergeCell ref="F95:F96"/>
    <mergeCell ref="T101:T106"/>
    <mergeCell ref="N9:R9"/>
    <mergeCell ref="J9:M9"/>
    <mergeCell ref="G9:H9"/>
    <mergeCell ref="B9:C9"/>
    <mergeCell ref="H50:L50"/>
    <mergeCell ref="F97:F100"/>
    <mergeCell ref="F101:F106"/>
    <mergeCell ref="M90:Q90"/>
    <mergeCell ref="I90:L90"/>
    <mergeCell ref="G90:H90"/>
    <mergeCell ref="B88:W88"/>
    <mergeCell ref="D14:D19"/>
    <mergeCell ref="E14:E19"/>
    <mergeCell ref="F14:F15"/>
    <mergeCell ref="T32:T37"/>
    <mergeCell ref="F26:F31"/>
    <mergeCell ref="F42:F43"/>
    <mergeCell ref="S26:S27"/>
    <mergeCell ref="U26:U31"/>
    <mergeCell ref="E26:E31"/>
    <mergeCell ref="U38:U43"/>
    <mergeCell ref="S42:S43"/>
    <mergeCell ref="S16:S17"/>
    <mergeCell ref="U32:U37"/>
    <mergeCell ref="U66:U71"/>
    <mergeCell ref="U54:U59"/>
    <mergeCell ref="Q11:T11"/>
    <mergeCell ref="L12:P12"/>
    <mergeCell ref="H12:K12"/>
    <mergeCell ref="T12:T13"/>
    <mergeCell ref="S12:S13"/>
    <mergeCell ref="Q12:Q13"/>
    <mergeCell ref="R12:R13"/>
    <mergeCell ref="U60:U65"/>
    <mergeCell ref="T60:T65"/>
    <mergeCell ref="S32:S33"/>
    <mergeCell ref="T26:T31"/>
    <mergeCell ref="S38:S39"/>
    <mergeCell ref="U20:U25"/>
    <mergeCell ref="H11:P11"/>
    <mergeCell ref="U14:U19"/>
    <mergeCell ref="S14:S15"/>
    <mergeCell ref="S18:S19"/>
    <mergeCell ref="T14:T19"/>
    <mergeCell ref="S24:S25"/>
    <mergeCell ref="S30:S31"/>
    <mergeCell ref="S28:S29"/>
    <mergeCell ref="U51:U53"/>
    <mergeCell ref="F11:F13"/>
    <mergeCell ref="D2:U5"/>
    <mergeCell ref="B7:W7"/>
    <mergeCell ref="U11:U13"/>
    <mergeCell ref="G11:G13"/>
    <mergeCell ref="D9:E9"/>
    <mergeCell ref="F51:F53"/>
    <mergeCell ref="G49:H49"/>
    <mergeCell ref="F38:F39"/>
    <mergeCell ref="B47:W47"/>
    <mergeCell ref="V51:V53"/>
    <mergeCell ref="I49:M49"/>
    <mergeCell ref="C38:C43"/>
    <mergeCell ref="N49:R49"/>
    <mergeCell ref="H51:P51"/>
    <mergeCell ref="Q52:Q53"/>
    <mergeCell ref="G51:G53"/>
    <mergeCell ref="C51:C53"/>
    <mergeCell ref="B51:B53"/>
    <mergeCell ref="B49:C49"/>
    <mergeCell ref="D49:E49"/>
    <mergeCell ref="D51:E52"/>
    <mergeCell ref="T38:T43"/>
    <mergeCell ref="Q51:T51"/>
    <mergeCell ref="B11:B13"/>
    <mergeCell ref="B14:B19"/>
    <mergeCell ref="B26:B31"/>
    <mergeCell ref="B32:B37"/>
    <mergeCell ref="B38:B43"/>
    <mergeCell ref="B20:B25"/>
    <mergeCell ref="F40:F41"/>
    <mergeCell ref="S40:S41"/>
    <mergeCell ref="B2:C5"/>
    <mergeCell ref="C11:C13"/>
    <mergeCell ref="C14:C19"/>
    <mergeCell ref="C20:C25"/>
    <mergeCell ref="C26:C31"/>
    <mergeCell ref="C32:C37"/>
    <mergeCell ref="F34:F35"/>
    <mergeCell ref="S34:S35"/>
    <mergeCell ref="D20:D25"/>
    <mergeCell ref="E20:E25"/>
    <mergeCell ref="S20:S21"/>
    <mergeCell ref="D11:E12"/>
    <mergeCell ref="F36:F37"/>
    <mergeCell ref="S36:S37"/>
    <mergeCell ref="D26:D31"/>
    <mergeCell ref="F16:F19"/>
    <mergeCell ref="S105:S106"/>
    <mergeCell ref="C92:C94"/>
    <mergeCell ref="C54:C59"/>
    <mergeCell ref="C60:C65"/>
    <mergeCell ref="C66:C71"/>
    <mergeCell ref="D66:D71"/>
    <mergeCell ref="E66:E71"/>
    <mergeCell ref="F60:F65"/>
    <mergeCell ref="F66:F71"/>
    <mergeCell ref="S64:S65"/>
    <mergeCell ref="D90:E90"/>
    <mergeCell ref="H91:L91"/>
    <mergeCell ref="F92:F94"/>
    <mergeCell ref="G92:G94"/>
    <mergeCell ref="B90:C90"/>
    <mergeCell ref="E72:E77"/>
    <mergeCell ref="F80:F81"/>
    <mergeCell ref="B78:B83"/>
    <mergeCell ref="F82:F83"/>
    <mergeCell ref="B72:B77"/>
    <mergeCell ref="S72:S73"/>
    <mergeCell ref="S95:S96"/>
    <mergeCell ref="S62:S63"/>
    <mergeCell ref="S68:S69"/>
    <mergeCell ref="F54:F55"/>
    <mergeCell ref="T54:T59"/>
    <mergeCell ref="T66:T71"/>
    <mergeCell ref="F56:F59"/>
    <mergeCell ref="T20:T25"/>
    <mergeCell ref="D38:D43"/>
    <mergeCell ref="E38:E43"/>
    <mergeCell ref="S22:S23"/>
    <mergeCell ref="E32:E37"/>
    <mergeCell ref="F32:F33"/>
    <mergeCell ref="F20:F25"/>
    <mergeCell ref="D32:D37"/>
    <mergeCell ref="H52:K52"/>
    <mergeCell ref="L52:P52"/>
    <mergeCell ref="T52:T53"/>
    <mergeCell ref="S52:S53"/>
    <mergeCell ref="R52:R53"/>
    <mergeCell ref="U78:U83"/>
    <mergeCell ref="S80:S81"/>
    <mergeCell ref="D78:D83"/>
    <mergeCell ref="S74:S75"/>
    <mergeCell ref="S78:S79"/>
    <mergeCell ref="D72:D77"/>
    <mergeCell ref="E78:E83"/>
    <mergeCell ref="S82:S83"/>
    <mergeCell ref="F78:F79"/>
    <mergeCell ref="U72:U77"/>
    <mergeCell ref="F72:F73"/>
    <mergeCell ref="Q93:Q94"/>
    <mergeCell ref="B54:B59"/>
    <mergeCell ref="S58:S59"/>
    <mergeCell ref="T78:T83"/>
    <mergeCell ref="S54:S55"/>
    <mergeCell ref="S56:S57"/>
    <mergeCell ref="T72:T77"/>
    <mergeCell ref="F76:F77"/>
    <mergeCell ref="S76:S77"/>
    <mergeCell ref="F74:F75"/>
    <mergeCell ref="D60:D65"/>
    <mergeCell ref="R93:R94"/>
    <mergeCell ref="S93:S94"/>
    <mergeCell ref="E60:E65"/>
    <mergeCell ref="B60:B65"/>
    <mergeCell ref="B66:B71"/>
    <mergeCell ref="C72:C77"/>
    <mergeCell ref="B92:B94"/>
    <mergeCell ref="C78:C83"/>
    <mergeCell ref="D54:D59"/>
    <mergeCell ref="E54:E59"/>
    <mergeCell ref="S66:S67"/>
    <mergeCell ref="S60:S61"/>
    <mergeCell ref="S70:S71"/>
  </mergeCells>
  <dataValidations count="23">
    <dataValidation allowBlank="1" showInputMessage="1" showErrorMessage="1" prompt="En el formato DD/MM/AAAA, registre la fecha de diligenciamiento por parte del responsable de la evaluación en calidad de tercera línea de defensa." sqref="D90"/>
    <dataValidation allowBlank="1" showInputMessage="1" showErrorMessage="1" prompt="Registre nombre completo de la persona que realiza la evaluación en calidad de segunda línea (Subdirección de Diseño, Evaluación y Sistematización)." sqref="N49:R49"/>
    <dataValidation allowBlank="1" showInputMessage="1" showErrorMessage="1" prompt="En el formato DD/MM/AAAA, registre la fecha de diligenciamiento por parte del responsable de la revisión en calidad de segunda línea." sqref="D49:E49"/>
    <dataValidation allowBlank="1" showInputMessage="1" showErrorMessage="1" prompt="Relacione la actividad de control registrada en la hoja &quot;1. Mapa y plan de tratamiento&quot;. Si cuenta con mas de dos controles por causa, copie e inserte cuantas filas adicionales requiera." sqref="G51:G53 G11:G13 G92:G94"/>
    <dataValidation allowBlank="1" showInputMessage="1" showErrorMessage="1" prompt="Relacione la causa del riesgo identificado en la hoja &quot;1. Mapa y plan de tratamiento&quot;. Si cuenta con mas de tres causas, copie e inserte cuantas filas adicionales requiera." sqref="F51:F53 F11:F13 F92:F94"/>
    <dataValidation allowBlank="1" showInputMessage="1" showErrorMessage="1" prompt="Seleccione de la lista desplegable, la probabilidad inherente registrada en la hoja &quot;1. Mapa y plan de tratamiento&quot;, columna J." sqref="D53 D13 D94"/>
    <dataValidation allowBlank="1" showInputMessage="1" showErrorMessage="1" prompt="Relacione el riesgo identificado y registrado en la hoja &quot;1. Mapa y plan de tratamiento&quot;." sqref="C51:C53 C11:C13 C92:C94"/>
    <dataValidation allowBlank="1" showInputMessage="1" showErrorMessage="1" prompt="Relacione el código del riesgo." sqref="B51:B53 B11:B13 B92:B94"/>
    <dataValidation allowBlank="1" showInputMessage="1" showErrorMessage="1" promptTitle="Respuesta automática." prompt="No diligenciar." sqref="E13 Q12:S13 E53 Q52:S53 E94 Q93:S94"/>
    <dataValidation allowBlank="1" showInputMessage="1" showErrorMessage="1" promptTitle="Respuesta automática." prompt="No diligenciar. RECUERDE que para las filas vacias en las columnas &quot;H&quot; y &quot;J&quot; se debe seleccionar &quot;No aplica&quot;." sqref="T52:T53 T12:T13 T93:T94"/>
    <dataValidation allowBlank="1" showInputMessage="1" showErrorMessage="1" promptTitle="Respuesta automática." prompt="El resultado que se genera, corresponde a la probabilidad residual que se debe registrar en la columna &quot;P&quot; de la hoja 1. Mapa y plan de tratamiento." sqref="U11:U13 U51:U53 U92:U94"/>
    <dataValidation allowBlank="1" showInputMessage="1" showErrorMessage="1" prompt="Son las variables asignadas para evaluar el diseño del control del riesgo." sqref="H11 H51 H92"/>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92:W94"/>
    <dataValidation allowBlank="1" showInputMessage="1" showErrorMessage="1" prompt="Permiten dar un peso a la eficiencia del control y de esta manera dar movimiento en la matriz de calor, a partir de los cambios en la probabilidad y el impacto." sqref="H52 H12 H93"/>
    <dataValidation allowBlank="1" showInputMessage="1" showErrorMessage="1" prompt="Respuesta automática. No diligenciar." sqref="K13 I13 K53 I53 K94 I94"/>
    <dataValidation allowBlank="1" showInputMessage="1" showErrorMessage="1" prompt="Registre las conclusiones u observaciones respecto al diseño de la actividad de control de acuerdo con cada uno de los atributos evaluados, cuando aplique." sqref="V51:V53 V92:V94"/>
    <dataValidation allowBlank="1" showInputMessage="1" showErrorMessage="1" prompt="Seleccione la respuesta de la lista desplegable. Si no se requiere el uso de todas las filas, seleccione &quot;No aplica&quot; para aquellas que se encuentren vacias." sqref="H53 J53 H13 J13 H94 J94"/>
    <dataValidation type="list" allowBlank="1" showInputMessage="1" showErrorMessage="1" sqref="H84:T84 H44:S44 H125:T125">
      <formula1>#REF!</formula1>
    </dataValidation>
    <dataValidation allowBlank="1" showInputMessage="1" showErrorMessage="1" prompt="En el formato DD/MM/AAAA, registre la fecha de diligenciamiento por parte del gestor del proceso." sqref="D9"/>
    <dataValidation allowBlank="1" showInputMessage="1" showErrorMessage="1" prompt="Registre el nombre del proceso." sqref="G9:H9 G49:H49 G90:H90"/>
    <dataValidation allowBlank="1" showInputMessage="1" showErrorMessage="1" prompt="Seleccione la respuesta de la lista desplegable." sqref="L13:P13 L53:P53 L94:P94"/>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12:P12 L52:P52 L93:P93"/>
    <dataValidation allowBlank="1" showInputMessage="1" showErrorMessage="1" prompt="Registre nombre completo del gestor del proceso." sqref="N9"/>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44" max="16383" man="1"/>
  </rowBreaks>
  <colBreaks count="1" manualBreakCount="1">
    <brk id="22"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topLeftCell="A19" zoomScaleNormal="100" zoomScaleSheetLayoutView="100" workbookViewId="0">
      <selection activeCell="B24" sqref="B24:E24"/>
    </sheetView>
  </sheetViews>
  <sheetFormatPr baseColWidth="10" defaultRowHeight="12.75" x14ac:dyDescent="0.2"/>
  <cols>
    <col min="1" max="1" width="0.85546875" style="40" customWidth="1"/>
    <col min="2" max="2" width="21.42578125" customWidth="1"/>
    <col min="3" max="7" width="20.5703125" customWidth="1"/>
    <col min="8" max="8" width="2.42578125" customWidth="1"/>
    <col min="9" max="11" width="11.42578125" hidden="1" customWidth="1"/>
  </cols>
  <sheetData>
    <row r="1" spans="1:10" ht="17.25" customHeight="1" x14ac:dyDescent="0.2">
      <c r="A1" s="411"/>
      <c r="B1" s="411"/>
      <c r="C1" s="412" t="s">
        <v>139</v>
      </c>
      <c r="D1" s="413"/>
      <c r="E1" s="414"/>
      <c r="F1" s="48" t="s">
        <v>34</v>
      </c>
      <c r="G1" s="49" t="s">
        <v>132</v>
      </c>
      <c r="I1" s="10"/>
      <c r="J1" s="10"/>
    </row>
    <row r="2" spans="1:10" ht="17.25" customHeight="1" x14ac:dyDescent="0.2">
      <c r="A2" s="411"/>
      <c r="B2" s="411"/>
      <c r="C2" s="415"/>
      <c r="D2" s="416"/>
      <c r="E2" s="417"/>
      <c r="F2" s="48" t="s">
        <v>35</v>
      </c>
      <c r="G2" s="49">
        <v>4</v>
      </c>
      <c r="I2" s="10"/>
      <c r="J2" s="10"/>
    </row>
    <row r="3" spans="1:10" ht="24.75" customHeight="1" x14ac:dyDescent="0.2">
      <c r="A3" s="411"/>
      <c r="B3" s="411"/>
      <c r="C3" s="415"/>
      <c r="D3" s="416"/>
      <c r="E3" s="417"/>
      <c r="F3" s="48" t="s">
        <v>36</v>
      </c>
      <c r="G3" s="50" t="s">
        <v>207</v>
      </c>
      <c r="I3" s="10"/>
      <c r="J3" s="10"/>
    </row>
    <row r="4" spans="1:10" ht="17.25" customHeight="1" x14ac:dyDescent="0.2">
      <c r="A4" s="411"/>
      <c r="B4" s="411"/>
      <c r="C4" s="418"/>
      <c r="D4" s="419"/>
      <c r="E4" s="420"/>
      <c r="F4" s="48" t="s">
        <v>37</v>
      </c>
      <c r="G4" s="49" t="s">
        <v>201</v>
      </c>
      <c r="I4" s="10"/>
      <c r="J4" s="10"/>
    </row>
    <row r="5" spans="1:10" x14ac:dyDescent="0.2">
      <c r="B5" s="24"/>
      <c r="C5" s="24"/>
      <c r="D5" s="24"/>
      <c r="E5" s="24"/>
      <c r="F5" s="24"/>
      <c r="G5" s="58" t="s">
        <v>205</v>
      </c>
      <c r="I5" s="10"/>
      <c r="J5" s="10"/>
    </row>
    <row r="6" spans="1:10" x14ac:dyDescent="0.2">
      <c r="B6" s="44" t="s">
        <v>106</v>
      </c>
      <c r="C6" s="24"/>
      <c r="D6" s="24"/>
      <c r="E6" s="24"/>
      <c r="F6" s="24"/>
      <c r="G6" s="24"/>
      <c r="I6" s="2" t="s">
        <v>63</v>
      </c>
    </row>
    <row r="7" spans="1:10" ht="41.25" customHeight="1" x14ac:dyDescent="0.2">
      <c r="B7" s="28" t="s">
        <v>75</v>
      </c>
      <c r="C7" s="406" t="s">
        <v>81</v>
      </c>
      <c r="D7" s="406"/>
      <c r="E7" s="406"/>
      <c r="F7" s="406"/>
      <c r="G7" s="406"/>
      <c r="I7" s="22" t="s">
        <v>61</v>
      </c>
    </row>
    <row r="8" spans="1:10" ht="21" customHeight="1" x14ac:dyDescent="0.2">
      <c r="B8" s="28" t="s">
        <v>76</v>
      </c>
      <c r="C8" s="406" t="s">
        <v>82</v>
      </c>
      <c r="D8" s="406"/>
      <c r="E8" s="406"/>
      <c r="F8" s="406"/>
      <c r="G8" s="406"/>
      <c r="I8" s="22" t="s">
        <v>62</v>
      </c>
    </row>
    <row r="9" spans="1:10" ht="51.75" customHeight="1" x14ac:dyDescent="0.2">
      <c r="B9" s="28" t="s">
        <v>77</v>
      </c>
      <c r="C9" s="406" t="s">
        <v>83</v>
      </c>
      <c r="D9" s="406"/>
      <c r="E9" s="406"/>
      <c r="F9" s="406"/>
      <c r="G9" s="406"/>
      <c r="I9" s="22" t="s">
        <v>105</v>
      </c>
    </row>
    <row r="10" spans="1:10" ht="25.5" customHeight="1" x14ac:dyDescent="0.2">
      <c r="B10" s="33" t="s">
        <v>1</v>
      </c>
      <c r="C10" s="406" t="s">
        <v>12</v>
      </c>
      <c r="D10" s="406"/>
      <c r="E10" s="406"/>
      <c r="F10" s="406"/>
      <c r="G10" s="406"/>
      <c r="I10" s="2" t="s">
        <v>107</v>
      </c>
    </row>
    <row r="11" spans="1:10" ht="25.5" customHeight="1" x14ac:dyDescent="0.2">
      <c r="B11" s="28" t="s">
        <v>78</v>
      </c>
      <c r="C11" s="406" t="s">
        <v>84</v>
      </c>
      <c r="D11" s="406"/>
      <c r="E11" s="406"/>
      <c r="F11" s="406"/>
      <c r="G11" s="406"/>
      <c r="I11" t="s">
        <v>103</v>
      </c>
    </row>
    <row r="12" spans="1:10" ht="29.25" customHeight="1" x14ac:dyDescent="0.2">
      <c r="B12" s="28" t="s">
        <v>79</v>
      </c>
      <c r="C12" s="406" t="s">
        <v>85</v>
      </c>
      <c r="D12" s="406"/>
      <c r="E12" s="406"/>
      <c r="F12" s="406"/>
      <c r="G12" s="406"/>
      <c r="I12" t="s">
        <v>88</v>
      </c>
    </row>
    <row r="13" spans="1:10" ht="30" customHeight="1" x14ac:dyDescent="0.2">
      <c r="B13" s="28" t="s">
        <v>80</v>
      </c>
      <c r="C13" s="406" t="s">
        <v>86</v>
      </c>
      <c r="D13" s="406"/>
      <c r="E13" s="406"/>
      <c r="F13" s="406"/>
      <c r="G13" s="406"/>
      <c r="I13" t="s">
        <v>104</v>
      </c>
    </row>
    <row r="14" spans="1:10" ht="39.75" customHeight="1" x14ac:dyDescent="0.2">
      <c r="B14" s="28" t="s">
        <v>138</v>
      </c>
      <c r="C14" s="406" t="s">
        <v>87</v>
      </c>
      <c r="D14" s="406"/>
      <c r="E14" s="406"/>
      <c r="F14" s="406"/>
      <c r="G14" s="406"/>
    </row>
    <row r="15" spans="1:10" ht="31.5" customHeight="1" x14ac:dyDescent="0.2">
      <c r="B15" s="33" t="s">
        <v>4</v>
      </c>
      <c r="C15" s="406" t="s">
        <v>13</v>
      </c>
      <c r="D15" s="406"/>
      <c r="E15" s="406"/>
      <c r="F15" s="406"/>
      <c r="G15" s="406"/>
    </row>
    <row r="16" spans="1:10" x14ac:dyDescent="0.2">
      <c r="B16" s="4" t="s">
        <v>11</v>
      </c>
      <c r="C16" s="421" t="s">
        <v>14</v>
      </c>
      <c r="D16" s="421"/>
      <c r="E16" s="421"/>
      <c r="F16" s="421"/>
      <c r="G16" s="421"/>
    </row>
    <row r="17" spans="2:7" ht="28.5" customHeight="1" x14ac:dyDescent="0.2">
      <c r="B17" s="33" t="s">
        <v>134</v>
      </c>
      <c r="C17" s="406" t="s">
        <v>137</v>
      </c>
      <c r="D17" s="421"/>
      <c r="E17" s="421"/>
      <c r="F17" s="421"/>
      <c r="G17" s="421"/>
    </row>
    <row r="18" spans="2:7" ht="30" customHeight="1" x14ac:dyDescent="0.2">
      <c r="B18" s="33" t="s">
        <v>136</v>
      </c>
      <c r="C18" s="406" t="s">
        <v>135</v>
      </c>
      <c r="D18" s="421"/>
      <c r="E18" s="421"/>
      <c r="F18" s="421"/>
      <c r="G18" s="421"/>
    </row>
    <row r="20" spans="2:7" x14ac:dyDescent="0.2">
      <c r="B20" s="5" t="s">
        <v>44</v>
      </c>
    </row>
    <row r="21" spans="2:7" ht="29.25" customHeight="1" x14ac:dyDescent="0.2">
      <c r="B21" s="12" t="s">
        <v>45</v>
      </c>
      <c r="C21" s="13" t="s">
        <v>46</v>
      </c>
      <c r="D21" s="408" t="s">
        <v>133</v>
      </c>
      <c r="E21" s="409"/>
      <c r="F21" s="401" t="s">
        <v>94</v>
      </c>
      <c r="G21" s="402"/>
    </row>
    <row r="22" spans="2:7" ht="39.75" customHeight="1" x14ac:dyDescent="0.2">
      <c r="B22" s="27">
        <v>0.2</v>
      </c>
      <c r="C22" s="14" t="s">
        <v>69</v>
      </c>
      <c r="D22" s="407" t="s">
        <v>74</v>
      </c>
      <c r="E22" s="407"/>
      <c r="F22" s="410" t="s">
        <v>89</v>
      </c>
      <c r="G22" s="407"/>
    </row>
    <row r="23" spans="2:7" ht="39.75" customHeight="1" x14ac:dyDescent="0.2">
      <c r="B23" s="27">
        <v>0.4</v>
      </c>
      <c r="C23" s="14" t="s">
        <v>68</v>
      </c>
      <c r="D23" s="407" t="s">
        <v>73</v>
      </c>
      <c r="E23" s="407"/>
      <c r="F23" s="410" t="s">
        <v>90</v>
      </c>
      <c r="G23" s="407"/>
    </row>
    <row r="24" spans="2:7" ht="39.75" customHeight="1" x14ac:dyDescent="0.2">
      <c r="B24" s="27">
        <v>0.6</v>
      </c>
      <c r="C24" s="35" t="s">
        <v>67</v>
      </c>
      <c r="D24" s="407" t="s">
        <v>72</v>
      </c>
      <c r="E24" s="407"/>
      <c r="F24" s="410" t="s">
        <v>91</v>
      </c>
      <c r="G24" s="407"/>
    </row>
    <row r="25" spans="2:7" ht="39.75" customHeight="1" x14ac:dyDescent="0.2">
      <c r="B25" s="27">
        <v>0.8</v>
      </c>
      <c r="C25" s="14" t="s">
        <v>66</v>
      </c>
      <c r="D25" s="407" t="s">
        <v>71</v>
      </c>
      <c r="E25" s="407"/>
      <c r="F25" s="410" t="s">
        <v>92</v>
      </c>
      <c r="G25" s="407"/>
    </row>
    <row r="26" spans="2:7" ht="39.75" customHeight="1" x14ac:dyDescent="0.2">
      <c r="B26" s="27">
        <v>1</v>
      </c>
      <c r="C26" s="14" t="s">
        <v>65</v>
      </c>
      <c r="D26" s="407" t="s">
        <v>70</v>
      </c>
      <c r="E26" s="407"/>
      <c r="F26" s="410" t="s">
        <v>93</v>
      </c>
      <c r="G26" s="407"/>
    </row>
    <row r="28" spans="2:7" x14ac:dyDescent="0.2">
      <c r="B28" s="5" t="s">
        <v>47</v>
      </c>
    </row>
    <row r="29" spans="2:7" x14ac:dyDescent="0.2">
      <c r="B29" s="13" t="s">
        <v>45</v>
      </c>
      <c r="C29" s="13" t="s">
        <v>46</v>
      </c>
      <c r="D29" s="401" t="s">
        <v>96</v>
      </c>
      <c r="E29" s="402"/>
      <c r="F29" s="403" t="s">
        <v>97</v>
      </c>
      <c r="G29" s="404"/>
    </row>
    <row r="30" spans="2:7" ht="35.25" customHeight="1" x14ac:dyDescent="0.2">
      <c r="B30" s="34">
        <v>0.2</v>
      </c>
      <c r="C30" s="35" t="s">
        <v>95</v>
      </c>
      <c r="D30" s="405" t="s">
        <v>108</v>
      </c>
      <c r="E30" s="405"/>
      <c r="F30" s="400" t="s">
        <v>113</v>
      </c>
      <c r="G30" s="400"/>
    </row>
    <row r="31" spans="2:7" ht="51.75" customHeight="1" x14ac:dyDescent="0.2">
      <c r="B31" s="34">
        <v>0.4</v>
      </c>
      <c r="C31" s="14" t="s">
        <v>48</v>
      </c>
      <c r="D31" s="405" t="s">
        <v>109</v>
      </c>
      <c r="E31" s="405"/>
      <c r="F31" s="400" t="s">
        <v>110</v>
      </c>
      <c r="G31" s="400"/>
    </row>
    <row r="32" spans="2:7" ht="40.5" customHeight="1" x14ac:dyDescent="0.2">
      <c r="B32" s="34">
        <v>0.6</v>
      </c>
      <c r="C32" s="35" t="s">
        <v>0</v>
      </c>
      <c r="D32" s="405" t="s">
        <v>111</v>
      </c>
      <c r="E32" s="405"/>
      <c r="F32" s="400" t="s">
        <v>112</v>
      </c>
      <c r="G32" s="400"/>
    </row>
    <row r="33" spans="1:11" ht="40.5" customHeight="1" x14ac:dyDescent="0.2">
      <c r="B33" s="34">
        <v>0.8</v>
      </c>
      <c r="C33" s="14" t="s">
        <v>49</v>
      </c>
      <c r="D33" s="405" t="s">
        <v>114</v>
      </c>
      <c r="E33" s="405"/>
      <c r="F33" s="400" t="s">
        <v>115</v>
      </c>
      <c r="G33" s="400"/>
    </row>
    <row r="34" spans="1:11" ht="40.5" customHeight="1" x14ac:dyDescent="0.2">
      <c r="B34" s="34">
        <v>1</v>
      </c>
      <c r="C34" s="14" t="s">
        <v>50</v>
      </c>
      <c r="D34" s="405" t="s">
        <v>117</v>
      </c>
      <c r="E34" s="405"/>
      <c r="F34" s="400" t="s">
        <v>116</v>
      </c>
      <c r="G34" s="400"/>
    </row>
    <row r="36" spans="1:11" x14ac:dyDescent="0.2">
      <c r="B36" s="5" t="s">
        <v>51</v>
      </c>
    </row>
    <row r="37" spans="1:11" s="43" customFormat="1" ht="12" hidden="1" customHeight="1" x14ac:dyDescent="0.2">
      <c r="A37" s="40"/>
      <c r="B37" s="45" t="s">
        <v>131</v>
      </c>
      <c r="C37" s="46" t="s">
        <v>123</v>
      </c>
      <c r="D37" s="47" t="s">
        <v>124</v>
      </c>
      <c r="E37" s="47" t="s">
        <v>125</v>
      </c>
      <c r="F37" s="46" t="s">
        <v>126</v>
      </c>
      <c r="G37" s="47" t="s">
        <v>127</v>
      </c>
    </row>
    <row r="38" spans="1:11" s="43" customFormat="1" ht="12" hidden="1" customHeight="1" x14ac:dyDescent="0.2">
      <c r="A38" s="40"/>
      <c r="B38" s="41">
        <v>1</v>
      </c>
      <c r="C38" s="42">
        <v>2</v>
      </c>
      <c r="D38" s="42">
        <v>3</v>
      </c>
      <c r="E38" s="42">
        <v>4</v>
      </c>
      <c r="F38" s="42">
        <v>5</v>
      </c>
      <c r="G38" s="42">
        <v>6</v>
      </c>
    </row>
    <row r="39" spans="1:11" ht="24.75" customHeight="1" x14ac:dyDescent="0.2">
      <c r="A39" s="40">
        <v>1</v>
      </c>
      <c r="B39" s="33" t="s">
        <v>122</v>
      </c>
      <c r="C39" s="7" t="s">
        <v>19</v>
      </c>
      <c r="D39" s="7" t="s">
        <v>19</v>
      </c>
      <c r="E39" s="7" t="s">
        <v>19</v>
      </c>
      <c r="F39" s="7" t="s">
        <v>19</v>
      </c>
      <c r="G39" s="8" t="s">
        <v>20</v>
      </c>
      <c r="I39" s="22" t="s">
        <v>118</v>
      </c>
      <c r="J39" s="3" t="s">
        <v>123</v>
      </c>
    </row>
    <row r="40" spans="1:11" ht="24.75" customHeight="1" x14ac:dyDescent="0.2">
      <c r="A40" s="40">
        <v>2</v>
      </c>
      <c r="B40" s="33" t="s">
        <v>121</v>
      </c>
      <c r="C40" s="9" t="s">
        <v>0</v>
      </c>
      <c r="D40" s="9" t="s">
        <v>0</v>
      </c>
      <c r="E40" s="7" t="s">
        <v>19</v>
      </c>
      <c r="F40" s="7" t="s">
        <v>19</v>
      </c>
      <c r="G40" s="8" t="s">
        <v>20</v>
      </c>
      <c r="I40" s="22" t="s">
        <v>119</v>
      </c>
      <c r="J40" s="3" t="s">
        <v>124</v>
      </c>
    </row>
    <row r="41" spans="1:11" ht="24.75" customHeight="1" x14ac:dyDescent="0.2">
      <c r="A41" s="40">
        <v>3</v>
      </c>
      <c r="B41" s="33" t="s">
        <v>120</v>
      </c>
      <c r="C41" s="9" t="s">
        <v>0</v>
      </c>
      <c r="D41" s="9" t="s">
        <v>0</v>
      </c>
      <c r="E41" s="9" t="s">
        <v>0</v>
      </c>
      <c r="F41" s="7" t="s">
        <v>19</v>
      </c>
      <c r="G41" s="8" t="s">
        <v>20</v>
      </c>
      <c r="I41" s="22" t="s">
        <v>120</v>
      </c>
      <c r="J41" s="3" t="s">
        <v>125</v>
      </c>
    </row>
    <row r="42" spans="1:11" ht="24.75" customHeight="1" x14ac:dyDescent="0.2">
      <c r="A42" s="40">
        <v>4</v>
      </c>
      <c r="B42" s="33" t="s">
        <v>119</v>
      </c>
      <c r="C42" s="36" t="s">
        <v>18</v>
      </c>
      <c r="D42" s="9" t="s">
        <v>0</v>
      </c>
      <c r="E42" s="9" t="s">
        <v>0</v>
      </c>
      <c r="F42" s="7" t="s">
        <v>19</v>
      </c>
      <c r="G42" s="8" t="s">
        <v>20</v>
      </c>
      <c r="I42" s="22" t="s">
        <v>121</v>
      </c>
      <c r="J42" s="3" t="s">
        <v>126</v>
      </c>
    </row>
    <row r="43" spans="1:11" ht="24.75" customHeight="1" x14ac:dyDescent="0.2">
      <c r="A43" s="40">
        <v>5</v>
      </c>
      <c r="B43" s="33" t="s">
        <v>118</v>
      </c>
      <c r="C43" s="36" t="s">
        <v>18</v>
      </c>
      <c r="D43" s="36" t="s">
        <v>18</v>
      </c>
      <c r="E43" s="9" t="s">
        <v>0</v>
      </c>
      <c r="F43" s="7" t="s">
        <v>19</v>
      </c>
      <c r="G43" s="8" t="s">
        <v>20</v>
      </c>
      <c r="I43" s="22" t="s">
        <v>122</v>
      </c>
      <c r="J43" s="3" t="s">
        <v>127</v>
      </c>
    </row>
    <row r="44" spans="1:11" ht="25.5" x14ac:dyDescent="0.2">
      <c r="B44" s="11" t="s">
        <v>21</v>
      </c>
      <c r="C44" s="37" t="s">
        <v>123</v>
      </c>
      <c r="D44" s="33" t="s">
        <v>124</v>
      </c>
      <c r="E44" s="33" t="s">
        <v>125</v>
      </c>
      <c r="F44" s="38" t="s">
        <v>126</v>
      </c>
      <c r="G44" s="33" t="s">
        <v>127</v>
      </c>
    </row>
    <row r="47" spans="1:11" ht="38.25" x14ac:dyDescent="0.2">
      <c r="I47" s="23" t="s">
        <v>26</v>
      </c>
      <c r="J47" s="23" t="s">
        <v>32</v>
      </c>
      <c r="K47" s="23" t="s">
        <v>100</v>
      </c>
    </row>
    <row r="48" spans="1:11" x14ac:dyDescent="0.2">
      <c r="I48" s="3" t="s">
        <v>24</v>
      </c>
      <c r="J48" s="3" t="s">
        <v>2</v>
      </c>
      <c r="K48" t="s">
        <v>101</v>
      </c>
    </row>
    <row r="49" spans="9:11" x14ac:dyDescent="0.2">
      <c r="I49" s="3" t="s">
        <v>25</v>
      </c>
      <c r="J49" s="3" t="s">
        <v>3</v>
      </c>
      <c r="K49" s="22" t="s">
        <v>128</v>
      </c>
    </row>
    <row r="51" spans="9:11" x14ac:dyDescent="0.2">
      <c r="I51" s="2" t="s">
        <v>54</v>
      </c>
      <c r="J51" s="2" t="s">
        <v>55</v>
      </c>
    </row>
    <row r="52" spans="9:11" x14ac:dyDescent="0.2">
      <c r="I52" t="s">
        <v>2</v>
      </c>
      <c r="J52" t="s">
        <v>102</v>
      </c>
    </row>
    <row r="53" spans="9:11" x14ac:dyDescent="0.2">
      <c r="I53" t="s">
        <v>3</v>
      </c>
      <c r="J53" t="s">
        <v>56</v>
      </c>
    </row>
    <row r="54" spans="9:11" x14ac:dyDescent="0.2">
      <c r="J54" t="s">
        <v>57</v>
      </c>
    </row>
  </sheetData>
  <mergeCells count="38">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 ref="D25:E25"/>
    <mergeCell ref="D21:E21"/>
    <mergeCell ref="F24:G24"/>
    <mergeCell ref="F25:G25"/>
    <mergeCell ref="F23:G23"/>
    <mergeCell ref="C13:G13"/>
    <mergeCell ref="C14:G14"/>
    <mergeCell ref="C15:G15"/>
    <mergeCell ref="D22:E22"/>
    <mergeCell ref="D23:E23"/>
    <mergeCell ref="F33:G33"/>
    <mergeCell ref="F34:G34"/>
    <mergeCell ref="D29:E29"/>
    <mergeCell ref="F29:G29"/>
    <mergeCell ref="F30:G30"/>
    <mergeCell ref="D30:E30"/>
    <mergeCell ref="D32:E32"/>
    <mergeCell ref="D33:E33"/>
    <mergeCell ref="D34:E34"/>
    <mergeCell ref="F32:G32"/>
    <mergeCell ref="F31:G31"/>
    <mergeCell ref="D31:E31"/>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count="1">
    <dataValidation type="list" allowBlank="1" showInputMessage="1" showErrorMessage="1" sqref="F44 C37 C44 F37">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heetViews>
  <sheetFormatPr baseColWidth="10" defaultColWidth="11.42578125" defaultRowHeight="15" x14ac:dyDescent="0.25"/>
  <cols>
    <col min="1" max="1" width="21.140625" style="52" bestFit="1" customWidth="1"/>
    <col min="2" max="2" width="11.42578125" style="52"/>
    <col min="3" max="3" width="4.5703125" style="52" bestFit="1" customWidth="1"/>
    <col min="4" max="16384" width="11.42578125" style="52"/>
  </cols>
  <sheetData>
    <row r="2" spans="1:5" x14ac:dyDescent="0.25">
      <c r="A2" s="424" t="s">
        <v>198</v>
      </c>
      <c r="B2" s="424"/>
      <c r="C2" s="424"/>
    </row>
    <row r="3" spans="1:5" x14ac:dyDescent="0.25">
      <c r="A3" s="423" t="s">
        <v>197</v>
      </c>
      <c r="B3" s="52" t="s">
        <v>196</v>
      </c>
      <c r="C3" s="55">
        <v>0.25</v>
      </c>
    </row>
    <row r="4" spans="1:5" x14ac:dyDescent="0.25">
      <c r="A4" s="423"/>
      <c r="B4" s="52" t="s">
        <v>195</v>
      </c>
      <c r="C4" s="55">
        <v>0.15</v>
      </c>
    </row>
    <row r="5" spans="1:5" x14ac:dyDescent="0.25">
      <c r="A5" s="423"/>
      <c r="B5" s="52" t="s">
        <v>194</v>
      </c>
      <c r="C5" s="55">
        <v>0.1</v>
      </c>
    </row>
    <row r="6" spans="1:5" x14ac:dyDescent="0.25">
      <c r="A6" s="54"/>
      <c r="B6" s="52" t="s">
        <v>191</v>
      </c>
    </row>
    <row r="7" spans="1:5" x14ac:dyDescent="0.25">
      <c r="A7" s="423" t="s">
        <v>193</v>
      </c>
      <c r="B7" s="52" t="s">
        <v>192</v>
      </c>
      <c r="C7" s="55">
        <v>0.25</v>
      </c>
    </row>
    <row r="8" spans="1:5" x14ac:dyDescent="0.25">
      <c r="A8" s="423"/>
      <c r="B8" s="52" t="s">
        <v>101</v>
      </c>
      <c r="C8" s="55">
        <v>0.15</v>
      </c>
    </row>
    <row r="9" spans="1:5" x14ac:dyDescent="0.25">
      <c r="A9" s="54"/>
      <c r="B9" s="52" t="s">
        <v>191</v>
      </c>
      <c r="C9" s="55"/>
    </row>
    <row r="11" spans="1:5" x14ac:dyDescent="0.25">
      <c r="A11" s="424" t="s">
        <v>190</v>
      </c>
      <c r="B11" s="424"/>
      <c r="C11" s="424"/>
    </row>
    <row r="12" spans="1:5" x14ac:dyDescent="0.25">
      <c r="A12" s="423" t="s">
        <v>148</v>
      </c>
      <c r="B12" s="52" t="s">
        <v>189</v>
      </c>
      <c r="C12" s="55"/>
      <c r="D12" s="423" t="s">
        <v>30</v>
      </c>
      <c r="E12" s="52" t="s">
        <v>188</v>
      </c>
    </row>
    <row r="13" spans="1:5" x14ac:dyDescent="0.25">
      <c r="A13" s="423"/>
      <c r="B13" s="52" t="s">
        <v>187</v>
      </c>
      <c r="C13" s="55"/>
      <c r="D13" s="423"/>
      <c r="E13" s="52" t="s">
        <v>186</v>
      </c>
    </row>
    <row r="14" spans="1:5" x14ac:dyDescent="0.25">
      <c r="A14" s="423" t="s">
        <v>146</v>
      </c>
      <c r="B14" s="52" t="s">
        <v>185</v>
      </c>
      <c r="C14" s="55"/>
      <c r="D14" s="423" t="s">
        <v>184</v>
      </c>
      <c r="E14" s="52" t="s">
        <v>183</v>
      </c>
    </row>
    <row r="15" spans="1:5" x14ac:dyDescent="0.25">
      <c r="A15" s="423"/>
      <c r="B15" s="52" t="s">
        <v>182</v>
      </c>
      <c r="C15" s="55"/>
      <c r="D15" s="423"/>
      <c r="E15" s="52" t="s">
        <v>181</v>
      </c>
    </row>
    <row r="16" spans="1:5" x14ac:dyDescent="0.25">
      <c r="A16" s="423" t="s">
        <v>145</v>
      </c>
      <c r="B16" s="52" t="s">
        <v>180</v>
      </c>
    </row>
    <row r="17" spans="1:2" x14ac:dyDescent="0.25">
      <c r="A17" s="423"/>
      <c r="B17" s="52" t="s">
        <v>179</v>
      </c>
    </row>
    <row r="19" spans="1:2" x14ac:dyDescent="0.25">
      <c r="A19" s="422" t="s">
        <v>178</v>
      </c>
      <c r="B19" s="422"/>
    </row>
    <row r="20" spans="1:2" x14ac:dyDescent="0.25">
      <c r="A20" s="52" t="s">
        <v>69</v>
      </c>
      <c r="B20" s="53">
        <v>0.2</v>
      </c>
    </row>
    <row r="21" spans="1:2" x14ac:dyDescent="0.25">
      <c r="A21" s="52" t="s">
        <v>68</v>
      </c>
      <c r="B21" s="53">
        <v>0.4</v>
      </c>
    </row>
    <row r="22" spans="1:2" x14ac:dyDescent="0.25">
      <c r="A22" s="52" t="s">
        <v>67</v>
      </c>
      <c r="B22" s="53">
        <v>0.6</v>
      </c>
    </row>
    <row r="23" spans="1:2" x14ac:dyDescent="0.25">
      <c r="A23" s="52" t="s">
        <v>66</v>
      </c>
      <c r="B23" s="53">
        <v>0.8</v>
      </c>
    </row>
    <row r="24" spans="1:2" x14ac:dyDescent="0.25">
      <c r="A24" s="52" t="s">
        <v>65</v>
      </c>
      <c r="B24" s="53">
        <v>1</v>
      </c>
    </row>
  </sheetData>
  <mergeCells count="10">
    <mergeCell ref="D12:D13"/>
    <mergeCell ref="D14:D15"/>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Bibiana Cubillos Rivera</cp:lastModifiedBy>
  <cp:lastPrinted>2013-02-07T20:45:17Z</cp:lastPrinted>
  <dcterms:created xsi:type="dcterms:W3CDTF">2008-09-05T19:47:59Z</dcterms:created>
  <dcterms:modified xsi:type="dcterms:W3CDTF">2026-01-30T19:51:49Z</dcterms:modified>
</cp:coreProperties>
</file>