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ttps://sdisgovco-my.sharepoint.com/personal/jarodriguezb2_sdis_gov_co/Documents/29_JULIO_2026/3_RIESGOS/"/>
    </mc:Choice>
  </mc:AlternateContent>
  <xr:revisionPtr revIDLastSave="13" documentId="8_{E3B38CCD-E3DE-49A7-849E-AA5DA8FEA811}" xr6:coauthVersionLast="47" xr6:coauthVersionMax="47" xr10:uidLastSave="{5CBF2F17-C3C4-455F-A492-CE179B304228}"/>
  <bookViews>
    <workbookView xWindow="-120" yWindow="-120" windowWidth="20730" windowHeight="11160" tabRatio="766" xr2:uid="{00000000-000D-0000-FFFF-FFFF00000000}"/>
  </bookViews>
  <sheets>
    <sheet name="1. Mapa y plan de tratamiento" sheetId="5" r:id="rId1"/>
    <sheet name="2. Evaluación de controles" sheetId="8" r:id="rId2"/>
    <sheet name="Anexos" sheetId="7" r:id="rId3"/>
    <sheet name="Criterios" sheetId="9" state="hidden" r:id="rId4"/>
  </sheets>
  <definedNames>
    <definedName name="_xlnm._FilterDatabase" localSheetId="1" hidden="1">'2. Evaluación de controles'!#REF!</definedName>
    <definedName name="_xlnm.Print_Area" localSheetId="0">'1. Mapa y plan de tratamiento'!$A$1:$AW$16</definedName>
    <definedName name="_xlnm.Print_Area" localSheetId="1">'2. Evaluación de controles'!$A$34:$W$61</definedName>
    <definedName name="_xlnm.Print_Area" localSheetId="2">Anexos!$A$1:$G$45</definedName>
    <definedName name="_xlnm.Print_Titles" localSheetId="1">'2. Evaluación de controles'!$2:$5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5" i="5" l="1"/>
  <c r="AF15" i="5"/>
  <c r="K88" i="8"/>
  <c r="I88" i="8"/>
  <c r="Q88" i="8" s="1"/>
  <c r="R88" i="8" s="1"/>
  <c r="K87" i="8"/>
  <c r="I87" i="8"/>
  <c r="K86" i="8"/>
  <c r="I86" i="8"/>
  <c r="Q86" i="8" s="1"/>
  <c r="K85" i="8"/>
  <c r="I85" i="8"/>
  <c r="K84" i="8"/>
  <c r="I84" i="8"/>
  <c r="K83" i="8"/>
  <c r="I83" i="8"/>
  <c r="Q83" i="8" s="1"/>
  <c r="E83" i="8"/>
  <c r="R83" i="8" s="1"/>
  <c r="K82" i="8"/>
  <c r="I82" i="8"/>
  <c r="K81" i="8"/>
  <c r="I81" i="8"/>
  <c r="Q81" i="8" s="1"/>
  <c r="R81" i="8" s="1"/>
  <c r="K80" i="8"/>
  <c r="Q80" i="8" s="1"/>
  <c r="I80" i="8"/>
  <c r="K79" i="8"/>
  <c r="I79" i="8"/>
  <c r="Q79" i="8" s="1"/>
  <c r="R79" i="8" s="1"/>
  <c r="K78" i="8"/>
  <c r="I78" i="8"/>
  <c r="Q78" i="8" s="1"/>
  <c r="K77" i="8"/>
  <c r="I77" i="8"/>
  <c r="Q77" i="8" s="1"/>
  <c r="E77" i="8"/>
  <c r="R77" i="8" s="1"/>
  <c r="K76" i="8"/>
  <c r="I76" i="8"/>
  <c r="Q76" i="8" s="1"/>
  <c r="R76" i="8" s="1"/>
  <c r="K75" i="8"/>
  <c r="I75" i="8"/>
  <c r="Q75" i="8" s="1"/>
  <c r="R75" i="8" s="1"/>
  <c r="K74" i="8"/>
  <c r="I74" i="8"/>
  <c r="Q74" i="8" s="1"/>
  <c r="K73" i="8"/>
  <c r="I73" i="8"/>
  <c r="K72" i="8"/>
  <c r="I72" i="8"/>
  <c r="K71" i="8"/>
  <c r="I71" i="8"/>
  <c r="Q71" i="8" s="1"/>
  <c r="E71" i="8"/>
  <c r="K15" i="8"/>
  <c r="E14" i="8"/>
  <c r="I14" i="8"/>
  <c r="K14" i="8"/>
  <c r="I15" i="8"/>
  <c r="I16" i="8"/>
  <c r="K16" i="8"/>
  <c r="I17" i="8"/>
  <c r="K17" i="8"/>
  <c r="I18" i="8"/>
  <c r="K18" i="8"/>
  <c r="I19" i="8"/>
  <c r="K19" i="8"/>
  <c r="E20" i="8"/>
  <c r="I20" i="8"/>
  <c r="K20" i="8"/>
  <c r="I21" i="8"/>
  <c r="K21" i="8"/>
  <c r="I22" i="8"/>
  <c r="K22" i="8"/>
  <c r="I23" i="8"/>
  <c r="K23" i="8"/>
  <c r="I24" i="8"/>
  <c r="K24" i="8"/>
  <c r="I25" i="8"/>
  <c r="K25" i="8"/>
  <c r="E26" i="8"/>
  <c r="I26" i="8"/>
  <c r="K26" i="8"/>
  <c r="I27" i="8"/>
  <c r="K27" i="8"/>
  <c r="I28" i="8"/>
  <c r="K28" i="8"/>
  <c r="I29" i="8"/>
  <c r="K29" i="8"/>
  <c r="I30" i="8"/>
  <c r="K30" i="8"/>
  <c r="I31" i="8"/>
  <c r="K31" i="8"/>
  <c r="E42" i="8"/>
  <c r="I42" i="8"/>
  <c r="K42" i="8"/>
  <c r="I43" i="8"/>
  <c r="K43" i="8"/>
  <c r="Q43" i="8" s="1"/>
  <c r="I44" i="8"/>
  <c r="K44" i="8"/>
  <c r="I45" i="8"/>
  <c r="K45" i="8"/>
  <c r="I46" i="8"/>
  <c r="K46" i="8"/>
  <c r="I47" i="8"/>
  <c r="K47" i="8"/>
  <c r="E48" i="8"/>
  <c r="I48" i="8"/>
  <c r="K48" i="8"/>
  <c r="I49" i="8"/>
  <c r="K49" i="8"/>
  <c r="I50" i="8"/>
  <c r="K50" i="8"/>
  <c r="I51" i="8"/>
  <c r="K51" i="8"/>
  <c r="I52" i="8"/>
  <c r="K52" i="8"/>
  <c r="I53" i="8"/>
  <c r="K53" i="8"/>
  <c r="E54" i="8"/>
  <c r="I54" i="8"/>
  <c r="K54" i="8"/>
  <c r="I55" i="8"/>
  <c r="K55" i="8"/>
  <c r="I56" i="8"/>
  <c r="K56" i="8"/>
  <c r="I57" i="8"/>
  <c r="K57" i="8"/>
  <c r="I58" i="8"/>
  <c r="K58" i="8"/>
  <c r="I59" i="8"/>
  <c r="K59" i="8"/>
  <c r="E89" i="8"/>
  <c r="I89" i="8"/>
  <c r="K89" i="8"/>
  <c r="I90" i="8"/>
  <c r="K90" i="8"/>
  <c r="I91" i="8"/>
  <c r="K91" i="8"/>
  <c r="Q91" i="8" s="1"/>
  <c r="R91" i="8" s="1"/>
  <c r="I92" i="8"/>
  <c r="K92" i="8"/>
  <c r="I93" i="8"/>
  <c r="K93" i="8"/>
  <c r="I94" i="8"/>
  <c r="K94" i="8"/>
  <c r="E95" i="8"/>
  <c r="I95" i="8"/>
  <c r="K95" i="8"/>
  <c r="I96" i="8"/>
  <c r="K96" i="8"/>
  <c r="I97" i="8"/>
  <c r="K97" i="8"/>
  <c r="I98" i="8"/>
  <c r="K98" i="8"/>
  <c r="I99" i="8"/>
  <c r="K99" i="8"/>
  <c r="I100" i="8"/>
  <c r="K100" i="8"/>
  <c r="Q21" i="8" l="1"/>
  <c r="Q84" i="8"/>
  <c r="Q72" i="8"/>
  <c r="Q73" i="8"/>
  <c r="Q87" i="8"/>
  <c r="R87" i="8" s="1"/>
  <c r="S87" i="8" s="1"/>
  <c r="T83" i="8" s="1"/>
  <c r="U83" i="8" s="1"/>
  <c r="R84" i="8"/>
  <c r="S83" i="8" s="1"/>
  <c r="Q85" i="8"/>
  <c r="R85" i="8" s="1"/>
  <c r="R86" i="8" s="1"/>
  <c r="S85" i="8" s="1"/>
  <c r="Q82" i="8"/>
  <c r="R82" i="8" s="1"/>
  <c r="S81" i="8" s="1"/>
  <c r="T77" i="8" s="1"/>
  <c r="U77" i="8" s="1"/>
  <c r="R80" i="8"/>
  <c r="S79" i="8" s="1"/>
  <c r="Q55" i="8"/>
  <c r="Q22" i="8"/>
  <c r="R22" i="8" s="1"/>
  <c r="R71" i="8"/>
  <c r="R72" i="8" s="1"/>
  <c r="S71" i="8" s="1"/>
  <c r="R78" i="8"/>
  <c r="S77" i="8" s="1"/>
  <c r="R73" i="8"/>
  <c r="R74" i="8" s="1"/>
  <c r="S73" i="8" s="1"/>
  <c r="S75" i="8"/>
  <c r="Q99" i="8"/>
  <c r="R99" i="8" s="1"/>
  <c r="Q57" i="8"/>
  <c r="Q53" i="8"/>
  <c r="R53" i="8" s="1"/>
  <c r="Q90" i="8"/>
  <c r="Q44" i="8"/>
  <c r="Q95" i="8"/>
  <c r="R95" i="8" s="1"/>
  <c r="Q98" i="8"/>
  <c r="Q54" i="8"/>
  <c r="R54" i="8" s="1"/>
  <c r="R55" i="8" s="1"/>
  <c r="S54" i="8" s="1"/>
  <c r="Q46" i="8"/>
  <c r="R46" i="8" s="1"/>
  <c r="Q96" i="8"/>
  <c r="Q42" i="8"/>
  <c r="R42" i="8" s="1"/>
  <c r="R43" i="8" s="1"/>
  <c r="S42" i="8" s="1"/>
  <c r="Q58" i="8"/>
  <c r="R58" i="8" s="1"/>
  <c r="Q48" i="8"/>
  <c r="R48" i="8" s="1"/>
  <c r="Q31" i="8"/>
  <c r="R31" i="8" s="1"/>
  <c r="Q24" i="8"/>
  <c r="R24" i="8" s="1"/>
  <c r="Q93" i="8"/>
  <c r="R93" i="8" s="1"/>
  <c r="Q45" i="8"/>
  <c r="Q28" i="8"/>
  <c r="R28" i="8" s="1"/>
  <c r="Q30" i="8"/>
  <c r="R30" i="8" s="1"/>
  <c r="Q51" i="8"/>
  <c r="Q27" i="8"/>
  <c r="Q89" i="8"/>
  <c r="R89" i="8" s="1"/>
  <c r="Q59" i="8"/>
  <c r="R59" i="8" s="1"/>
  <c r="Q49" i="8"/>
  <c r="Q29" i="8"/>
  <c r="Q100" i="8"/>
  <c r="R100" i="8" s="1"/>
  <c r="S99" i="8" s="1"/>
  <c r="T95" i="8" s="1"/>
  <c r="U95" i="8" s="1"/>
  <c r="Q97" i="8"/>
  <c r="R97" i="8" s="1"/>
  <c r="Q94" i="8"/>
  <c r="R94" i="8" s="1"/>
  <c r="S93" i="8" s="1"/>
  <c r="T89" i="8" s="1"/>
  <c r="U89" i="8" s="1"/>
  <c r="Q52" i="8"/>
  <c r="R52" i="8" s="1"/>
  <c r="Q25" i="8"/>
  <c r="R25" i="8" s="1"/>
  <c r="S24" i="8" s="1"/>
  <c r="Q47" i="8"/>
  <c r="R47" i="8" s="1"/>
  <c r="S46" i="8" s="1"/>
  <c r="Q17" i="8"/>
  <c r="Q92" i="8"/>
  <c r="R92" i="8" s="1"/>
  <c r="S91" i="8" s="1"/>
  <c r="Q56" i="8"/>
  <c r="R56" i="8" s="1"/>
  <c r="Q50" i="8"/>
  <c r="R50" i="8" s="1"/>
  <c r="Q26" i="8"/>
  <c r="R26" i="8" s="1"/>
  <c r="Q23" i="8"/>
  <c r="R23" i="8" s="1"/>
  <c r="S22" i="8" s="1"/>
  <c r="Q20" i="8"/>
  <c r="R20" i="8" s="1"/>
  <c r="R21" i="8" s="1"/>
  <c r="S20" i="8" s="1"/>
  <c r="Q19" i="8"/>
  <c r="R19" i="8" s="1"/>
  <c r="Q16" i="8"/>
  <c r="Q18" i="8"/>
  <c r="R18" i="8" s="1"/>
  <c r="Q14" i="8"/>
  <c r="R14" i="8" s="1"/>
  <c r="Q15" i="8"/>
  <c r="L11" i="5"/>
  <c r="R14" i="5"/>
  <c r="R13" i="5"/>
  <c r="R12" i="5"/>
  <c r="R15" i="5"/>
  <c r="R11" i="5"/>
  <c r="L12" i="5"/>
  <c r="L13" i="5"/>
  <c r="L14" i="5"/>
  <c r="L15" i="5"/>
  <c r="S58" i="8" l="1"/>
  <c r="T71" i="8"/>
  <c r="U71" i="8" s="1"/>
  <c r="R57" i="8"/>
  <c r="S56" i="8" s="1"/>
  <c r="R44" i="8"/>
  <c r="R45" i="8" s="1"/>
  <c r="S44" i="8" s="1"/>
  <c r="T42" i="8" s="1"/>
  <c r="U42" i="8" s="1"/>
  <c r="S52" i="8"/>
  <c r="T20" i="8"/>
  <c r="U20" i="8" s="1"/>
  <c r="S30" i="8"/>
  <c r="R96" i="8"/>
  <c r="S95" i="8" s="1"/>
  <c r="R29" i="8"/>
  <c r="S28" i="8" s="1"/>
  <c r="R98" i="8"/>
  <c r="S97" i="8" s="1"/>
  <c r="R90" i="8"/>
  <c r="S89" i="8" s="1"/>
  <c r="R49" i="8"/>
  <c r="S48" i="8" s="1"/>
  <c r="R51" i="8"/>
  <c r="S50" i="8" s="1"/>
  <c r="R27" i="8"/>
  <c r="S26" i="8" s="1"/>
  <c r="R15" i="8"/>
  <c r="S14" i="8" s="1"/>
  <c r="T54" i="8"/>
  <c r="U54" i="8" s="1"/>
  <c r="S18" i="8"/>
  <c r="T48" i="8" l="1"/>
  <c r="U48" i="8" s="1"/>
  <c r="T26" i="8"/>
  <c r="U26" i="8" s="1"/>
  <c r="R16" i="8"/>
  <c r="R17" i="8" s="1"/>
  <c r="S16" i="8" s="1"/>
  <c r="T14" i="8" s="1"/>
  <c r="U14" i="8" s="1"/>
</calcChain>
</file>

<file path=xl/sharedStrings.xml><?xml version="1.0" encoding="utf-8"?>
<sst xmlns="http://schemas.openxmlformats.org/spreadsheetml/2006/main" count="810" uniqueCount="268">
  <si>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</si>
  <si>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</si>
  <si>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</si>
  <si>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</si>
  <si>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</si>
  <si>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</si>
  <si>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</si>
  <si>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</si>
  <si>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</si>
  <si>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</si>
  <si>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</si>
  <si>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</si>
  <si>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</si>
  <si>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</si>
  <si>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</si>
  <si>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</si>
  <si>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</si>
  <si>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</si>
  <si>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</si>
  <si>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</si>
  <si>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</si>
  <si>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</si>
  <si>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</si>
  <si>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</si>
  <si>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</si>
  <si>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</si>
  <si>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</si>
  <si>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</si>
  <si>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</si>
  <si>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</si>
  <si>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</si>
  <si>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</si>
  <si>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</si>
  <si>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</si>
  <si>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</si>
  <si>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</si>
  <si>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</si>
  <si>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</si>
  <si>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</si>
  <si>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</si>
  <si>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</si>
  <si>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</si>
  <si>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</si>
  <si>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</si>
  <si>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</si>
  <si>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</si>
  <si>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</si>
  <si>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</si>
  <si>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</si>
  <si>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Financiera</t>
  </si>
  <si>
    <t xml:space="preserve">Gestionar las acciones presupuestales, financieras y contables necesarias para garantizar el suministro de bienes y servicios requeridos para dar cumplimiento al objeto social de la entidad. </t>
  </si>
  <si>
    <t>Realizar los tramites relacionados con los certificados de disponibilidad y registro presupuestal</t>
  </si>
  <si>
    <t>Circular No. 014 del 27/03/2026</t>
  </si>
  <si>
    <t>R-GF-003</t>
  </si>
  <si>
    <t>Registro inconsistente de manera individual o masiva de las transacciones presupuestales en dos sistemas de información (Secretaría Distrital de Integración Social - Secretaría Distrital de Hacienda).</t>
  </si>
  <si>
    <t>Posibilidad de afectación incorrecta del presupuesto de la SDIS por un mal registro o ausencia de registro de las transacciones presupuestales en los diferentes sistemas de información, generando diferencia en la información presupuestal reportada.</t>
  </si>
  <si>
    <t>Económica y reputacional</t>
  </si>
  <si>
    <t>Financiero</t>
  </si>
  <si>
    <t>80% - Alta</t>
  </si>
  <si>
    <t>60% - Moderado</t>
  </si>
  <si>
    <r>
      <t>1. Cuando se requiere realizar un cargue masivo de información de CDP´s y CRP´s en el sistema SEVEN debido a la demanda de información a registrar, el profesional del grupo de presupuesto</t>
    </r>
    <r>
      <rPr>
        <sz val="10"/>
        <color theme="4"/>
        <rFont val="Arial"/>
        <family val="2"/>
      </rPr>
      <t xml:space="preserve"> </t>
    </r>
    <r>
      <rPr>
        <sz val="10"/>
        <rFont val="Arial"/>
        <family val="2"/>
      </rPr>
      <t>designado por el Subdirector Administrativo y Financiero, descarga reportes de CDP´s y CRP´s del sistema BogDATA y reportes de solicitudes de CDP´s y de CRP´s del sistema SEVEN, además de verificar la información de los documentos (CDP´s: se valida N° radicado, valor, proyecto, concepto de gasto y fuente de financiación y para los CRP´s: valor, concepto de gasto y fuente de financiación) con el propósito de identificar posibles errores. Dando cumplimiento a lo establecido en el PCD-GF-002 Tramites presupuestales (procedimiento para la gestión de disponibilidades y tramites presupuestales)
Como evidencia se cuenta un archivo en Excel por cargue con los reportes de BogDATA y SEVEN, el archivo en Excel final de cargue masivo en SEVEN, y el archivo en Excel (el cual es diligenciado en el drive) con la trazabilidad de las correcciones.</t>
    </r>
  </si>
  <si>
    <t>Preventiva</t>
  </si>
  <si>
    <t>Manual</t>
  </si>
  <si>
    <t>20% - Muy baja</t>
  </si>
  <si>
    <t>Reducir</t>
  </si>
  <si>
    <t>1. Cuando se requiere realizar un cargue masivo de información de CDP´s y CRP´s en el sistema SEVEN debido a la demanda de información a registrar, el profesional del grupo de presupuesto designado por el Subdirector Administrativo y Financiero, descarga reportes de CDP´s y CRP´s del sistema BogDATA y reportes de solicitudes de CDP´s y de CRP´s del sistema SEVEN, además de verificar la información de los documentos (CDP´s: se valida N° radicado, valor, proyecto, concepto de gasto y fuente de financiación y para los CRP´s: valor, concepto de gasto y fuente de financiación) con el propósito de identificar posibles errores. Dando cumplimiento a lo establecido en el PCD-GF-002 Tramites presupuestales (procedimiento para la gestión de disponibilidades y tramites presupuestales)
Como evidencia se cuenta un archivo en Excel por cargue con los reportes de BogDATA y SEVEN, el archivo en Excel final de cargue masivo en SEVEN, y el archivo en Excel (el cual es diligenciado en el drive) con la trazabilidad de las correcciones.</t>
  </si>
  <si>
    <t>Profesional del grupo de presupuesto designado por el Subdirector Administrativo y Financiero</t>
  </si>
  <si>
    <t>100% de cargues masivos realizados</t>
  </si>
  <si>
    <t>Para el 1er trimestre la dependencia  de presupuesto ha realizado 41 cargues de CDPS masivos, los cuales fueron validados en los aplicativos de BogData y Seven, verificando que la información haya quedado incorporada en su totalidad en las herramientas financieras.</t>
  </si>
  <si>
    <t>NO</t>
  </si>
  <si>
    <t>13/04/2026. No se generan observaciones o recomendaciones respecto a los avances y evidencias presentados en el monitoreo al riesgo de gestión.</t>
  </si>
  <si>
    <t>Registro incorrecto o ausencia de registro de las transacciones presupuestales en los diferentes sistemas de información.</t>
  </si>
  <si>
    <t>2. Diariamente, el profesional del grupo de financiera designado por el Subdirector Administrativo y Financiero confronta la información cargada en los aplicativos SEVEN y BogDATA con la documentación de CDP´s y CRP´s (solicitudes, CDP´s y CRP´s del sistema BogDATA, documentación contractual) con el propósito de identificar posibles errores. Dando cumplimiento a lo establecido en el PCD-GF-002 Tramites presupuestales (procedimiento para la gestión de disponibilidades y tramites presupuestales)
Como evidencia se cuenta con un archivo en Excel (el cual es diligenciado en el drive) donde se registra la trazabilidad de los resultados de las revisiones de cada día.</t>
  </si>
  <si>
    <t>Profesional del grupo de financiera designado por el Subdirector Administrativo y Financiero</t>
  </si>
  <si>
    <t xml:space="preserve">(# de documentos (CDP´s y CRP´s) revisados en el trimestre / # de documentos (CDP´s y CRP´s) tramitados de forma manual en el trimestre) * 100 </t>
  </si>
  <si>
    <t>Para el 1er trimestre la dependencia de presupuesto tramitó 6.289 documentos (CDPS y CRPS), que corresponden a enero 2.241, febrero 1476 y marzo 2.572. discriminados los cuales fueron revisados en su totalidad y cuyos resultados se encuentran en las evidencias adjuntas.</t>
  </si>
  <si>
    <t>3. Mensualmente, el profesional del grupo de Financiera designado por el Subdirector Administrativo y Financiero, realiza conciliación entre los sistemas de información SEVEN y BOGDATA, con el fin de identificar diferencias presupuestales. Dando cumplimiento a lo establecido en el PCD-GF-002 Tramites presupuestales (procedimiento para la gestión de disponibilidades y tramites presupuestales)
Como evidencia se cuenta con un archivo en Excel donde se registran las conciliaciones realizadas y los resultados de estas.</t>
  </si>
  <si>
    <t>(# de conciliaciones elaboradas en el trimestre / # de conciliaciones programadas, en el trimestre) * 100</t>
  </si>
  <si>
    <t>Para el 1er trimestre la dependencia de presupuesto ha realizado los cierres mensuales de CRPS y CDPS con 6 conciliaciones (en enero 2, en febrero 2 y en marzo 2), cuyas diferencias han sido conciliadas y ajustadas oportunamente con el dependencia  correspondiente.</t>
  </si>
  <si>
    <t>Conciliar saldos de estados financieros con las áreas generadoras de información</t>
  </si>
  <si>
    <t>R-GF-004</t>
  </si>
  <si>
    <t>Reportes de información extemporáneos o inconsistentes por parte de las dependencias generadoras de información contable</t>
  </si>
  <si>
    <t xml:space="preserve">Posibilidad de presentación de Estados Financieros de la entidad no razonables y/o inoportunos debido al registro incorrecto o ausencia de registro de los hechos económicos, transacciones y operaciones en los estados financieros, generando así información errada frente a los hechos reales de la entidad. </t>
  </si>
  <si>
    <t>40% - Baja</t>
  </si>
  <si>
    <t>80% - Mayor</t>
  </si>
  <si>
    <t xml:space="preserve">1, El(la) contador(a) de la SDIS mensualmente lidera la realización de las conciliaciones de información reportada por las dependencias de la entidad frente a los registros contables, con el propósito de identificar similitudes, inconsistencias y/o diferencias para unificar la información entre las áreas. En caso de encontrarse diferencias y con base en los soportes se realizan los ajustes en los estados financieros o en los reportes de las áreas generadoras de información contable. Dando cumplimiento a lo establecido en el PCD-GF-003 Procedimiento de gestión contable y MNL-GF-001 Manual políticas de operación contable.
Como evidencia queda el registro de las conciliaciones suscritas por las partes en un archivo de Excel. </t>
  </si>
  <si>
    <t>Contador(a) de la SDIS</t>
  </si>
  <si>
    <t>(# de conciliaciones elaboradas en el trimestre / # de conciliaciones programadas para el trimestre) * 100</t>
  </si>
  <si>
    <t>Para el 1er trimestre la dependencia  de contabilidad ha programado la elaboración de 51 conciliaciones (en dic 18, en enero 17 y en febrero 16) de las cuales se lograron efectuar todas quedando en el 100% de las conciliaciones durante el trimestre.</t>
  </si>
  <si>
    <t xml:space="preserve">Validar la legalidad de los soportes de la ejecución de las cajas menores y adelantar el trámite necesario para el reembolso o legalización definitiva de caja menor
</t>
  </si>
  <si>
    <t>R-GF-005</t>
  </si>
  <si>
    <t>Gastos de caja menor con soportes que no cumplen los requisitos legales  para su reconocimiento contable</t>
  </si>
  <si>
    <t>Posibilidad de que los dineros destinados para el manejo de la caja menor sean ejecutados con base en soportes sin el cumplimiento de los requisitos legales , lo cual puede conllevar al mal uso de estos recursos en la Entidad.</t>
  </si>
  <si>
    <t>60% - Media</t>
  </si>
  <si>
    <t>20% - Leve</t>
  </si>
  <si>
    <t>1. Mensualmente el Profesional del grupo de Contabilidad designado por el Subdirector Administrativo y Financiero verifica en los documentos soporte de la legalización de los gastos de caja menor estén suscritos tanto por el responsable como por el ordenador del gasto de la caja menor que estén designados. Dando cumplimiento a lo establecido en el PCD-GF-001 Procedimiento ejecución recursos de caja menor. 
Como evidencia quedan los correos electrónicos emitidos por el área de contabilidad con la validación de los documentos.</t>
  </si>
  <si>
    <t>1.Mensualmente el Profesional del grupo de Contabilidad designado por el Subdirector Administrativo y Financiero verifica en los documentos soporte de la legalización de los gastos de caja menor estén suscritos tanto por el responsable como por el ordenador del gasto de la caja menor que estén designados. Dando cumplimiento a lo establecido en el PCD-GF-001 Procedimiento ejecución recursos de caja menor. 
Como evidencia quedan los correos electrónicos emitidos por el área de contabilidad con la validación de los documentos.</t>
  </si>
  <si>
    <t>Profesional del grupo de Contabilidad designado por el Subdirector Administrativo y Financiero</t>
  </si>
  <si>
    <t>(# correos de validación remitidos por el área de contabilidad / # total de reembolsos solicitados en la vigencia)*100</t>
  </si>
  <si>
    <t>Para el 1er trimestre, la dependencia de contabilidad verificó la correcta afectación del concepto de gasto frente a los soportes de legalización de las cajas menores entregadas por el ordenador del gasto.
Es importante resaltar que, debido al cambio de vigencia, durante el mes de enero no se contaba con la resolución de cajas menores; por tal motivo, no había recursos por legalizar.
Como evidencia se entregan 25 correos electrónicos emitidos con la validación de las respectivas cajas para la continuación de tramite de los reembolsos y en el  trimestre solicitaron 29 reembolsos. 
Los 4 reembolsos faltantes corresponden a las cajas menores de Kennedy, Chapinero, Juventud y Adultez. Estas dependencias informaron, mediante memorando, que no realizarían reembolso debido a que no ejecutaron recursos en el periodo, dejándolos disponibles para el mes siguiente.</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</si>
  <si>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</si>
  <si>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</si>
  <si>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</si>
  <si>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</si>
  <si>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</si>
  <si>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Florangela Ruiz Urrea</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</si>
  <si>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</si>
  <si>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</si>
  <si>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</si>
  <si>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</si>
  <si>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</si>
  <si>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</si>
  <si>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</si>
  <si>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</si>
  <si>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</si>
  <si>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</si>
  <si>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</si>
  <si>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</si>
  <si>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</si>
  <si>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</si>
  <si>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</si>
  <si>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</si>
  <si>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</si>
  <si>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</si>
  <si>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</si>
  <si>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</si>
  <si>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</si>
  <si>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</si>
  <si>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</si>
  <si>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Alta</t>
  </si>
  <si>
    <t>1.Registro inconsistente de manera individual o masiva de las transacciones presupuestales en dos sistemas de información (Secretaría Distrital de Integración Social - Secretaría Distrital de Hacienda).</t>
  </si>
  <si>
    <t>1.  Cuando se requiere realizar un cargue masivo de información de CDP´s y CRP´s en el sistema SEVEN debido a la demanda de información a registrar, el profesional del grupo de presupuesto designado por el Subdirector Administrativo y Financiero, descarga reportes de CDP´s y CRP´s del sistema BogDATA y reportes de solicitudes de CDP´s y de CRP´s del sistema SEVEN, además de verificar la información de los documentos (CDP´s: se valida N° radicado, valor, proyecto, concepto de gasto y fuente de financiación y para los CRP´s: valor, concepto de gasto y fuente de financiación) con el propósito de identificar posibles errores. Dando cumplimiento a lo establecido en el PCD-GF-002 Tramites presupuestales (procedimiento para la gestión de disponibilidades y tramites presupuestales)
Como evidencia se cuenta un archivo en Excel por cargue con los reportes de BogDATA y SEVEN, el archivo en Excel final de cargue masivo en SEVEN, y el archivo en Excel (el cual es diligenciado en el drive) con la trazabilidad de las correcciones.</t>
  </si>
  <si>
    <t>Preventivo</t>
  </si>
  <si>
    <t>Documentado</t>
  </si>
  <si>
    <t>Identificado</t>
  </si>
  <si>
    <t>Si</t>
  </si>
  <si>
    <t>Continua</t>
  </si>
  <si>
    <t>Con registro</t>
  </si>
  <si>
    <t xml:space="preserve">2. </t>
  </si>
  <si>
    <t>No aplica</t>
  </si>
  <si>
    <t>2. Registro incorrecto o ausencia de registro de las transacciones presupuestales en los diferentes sistemas de información.</t>
  </si>
  <si>
    <t>2.   Diariamente, el profesional del grupo de financiera designado por el Subdirector Administrativo y Financiero confronta la información cargada en los aplicativos SEVEN y BogDATA con la documentación de CDP´s y CRP´s (solicitudes, CDP´s y CRP´s del sistema BogDATA, documentación contractual) con el propósito de identificar posibles errores. Dando cumplimiento a lo establecido en el PCD-GF-002 Tramites presupuestales (procedimiento para la gestión de disponibilidades y tramites presupuestales)
Como evidencia se cuenta con un archivo en Excel (el cual es diligenciado en el drive) donde se registra la trazabilidad de los resultados de las revisiones de cada día.</t>
  </si>
  <si>
    <t>3.  Mensualmente, el profesional del grupo de Financiera designado por el Subdirector Administrativo y Financiero, realiza conciliación entre los sistemas de información SEVEN y BOGDATA, con el fin de identificar diferencias presupuestales. Dando cumplimiento a lo establecido en el PCD-GF-002 Tramites presupuestales (procedimiento para la gestión de disponibilidades y tramites presupuestales)
Como evidencia se cuenta con un archivo en Excel donde se registran las conciliaciones realizadas y los resultados de estas.</t>
  </si>
  <si>
    <t>3.</t>
  </si>
  <si>
    <t xml:space="preserve">1. </t>
  </si>
  <si>
    <t>Baja</t>
  </si>
  <si>
    <t>1.Reportes de información extemporáneos o inconsistentes por parte de las dependencias generadoras de información contable</t>
  </si>
  <si>
    <t xml:space="preserve">1.  El(la) contador(a) de la SDIS mensualmente lidera la realización de las conciliaciones de información reportada por las dependencias de la entidad frente a los registros contables, con el propósito de identificar similitudes, inconsistencias y/o diferencias para unificar la información entre las áreas. En caso de encontrarse diferencias y con base en los soportes se realizan los ajustes en los estados financieros o en los reportes de las áreas generadoras de información contable. Dando cumplimiento a lo establecido en el PCD-GF-003 Procedimiento de gestión contable y MNL-GF-001 Manual políticas de operación contable.
Como evidencia queda el registro de las conciliaciones suscritas por las partes en un archivo de Excel. </t>
  </si>
  <si>
    <t>2.</t>
  </si>
  <si>
    <t>Media</t>
  </si>
  <si>
    <t>1.Gastos de caja menor con soportes que no cumplen los requisitos legales  para su reconocimiento contable</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</si>
  <si>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</si>
  <si>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</si>
  <si>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Andrea Rodriguez Bendeck</t>
  </si>
  <si>
    <t>OBSERVACIONES AL DISEÑO DEL CONTROL</t>
  </si>
  <si>
    <t>El diseño del control cumple con la estructura y variables definidas en el Lineamiento Administración de riesgos vigente. Los atributos de eficiencia e informativos se califican de acuerdo con lo observado en el diseño y en coherencia con los soportes propuestos para presentar como evidencia de la ejecución del control.</t>
  </si>
  <si>
    <t>1.   Diariamente, el profesional del grupo de financiera designado por el Subdirector Administrativo y Financiero confronta la información cargada en los aplicativos SEVEN y BogDATA con la documentación de CDP´s y CRP´s (solicitudes, CDP´s y CRP´s del sistema BogDATA, documentación contractual) con el propósito de identificar posibles errores. Dando cumplimiento a lo establecido en el PCD-GF-002 Tramites presupuestales (procedimiento para la gestión de disponibilidades y tramites presupuestales)
Como evidencia se cuenta con un archivo en Excel (el cual es diligenciado en el drive) donde se registra la trazabilidad de los resultados de las revisiones de cada día.</t>
  </si>
  <si>
    <t>2.  Mensualmente, el profesional del grupo de Financiera designado por el Subdirector Administrativo y Financiero, realiza conciliación entre los sistemas de información SEVEN y BOGDATA, con el fin de identificar diferencias presupuestales. Dando cumplimiento a lo establecido en el PCD-GF-002 Tramites presupuestales (procedimiento para la gestión de disponibilidades y tramites presupuestales)
Como evidencia se cuenta con un archivo en Excel donde se registran las conciliaciones realizadas y los resultados de estas.</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</si>
  <si>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</si>
  <si>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responsable de la evaluación:</t>
  </si>
  <si>
    <t>Carlos Eduardo Trujillo Espinosa</t>
  </si>
  <si>
    <t>OBSERVACIONES A LA EJECUCIÓN DEL CONTROL</t>
  </si>
  <si>
    <t>Atributos de Eficiencia: sin observaciones
Atributos Informativos: sin observaciones.</t>
  </si>
  <si>
    <t>De acuerdo con el 1er. Reporte de monitoreo 2026 registrado en la SECCIÓN C. Monitoreo y revisión, y las respectivas evidencias aportadas la actividad se viene ejecutando de acuerdo con lo programado.</t>
  </si>
  <si>
    <t>1.</t>
  </si>
  <si>
    <t>3 de 3</t>
  </si>
  <si>
    <t>Tabla 1. Clasificación de riesgos</t>
  </si>
  <si>
    <t>Categoría</t>
  </si>
  <si>
    <t>Ejecución y administración de procesos</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</si>
  <si>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</si>
  <si>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</si>
  <si>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</si>
  <si>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</si>
  <si>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</si>
  <si>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</si>
  <si>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</si>
  <si>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</si>
  <si>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</si>
  <si>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</si>
  <si>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</si>
  <si>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</si>
  <si>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</si>
  <si>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</si>
  <si>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</si>
  <si>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</si>
  <si>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</si>
  <si>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</si>
  <si>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De cumplimiento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</si>
  <si>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</si>
  <si>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</si>
  <si>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</si>
  <si>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</si>
  <si>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</si>
  <si>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</si>
  <si>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</si>
  <si>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</si>
  <si>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</si>
  <si>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</si>
  <si>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</si>
  <si>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</si>
  <si>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</si>
  <si>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</si>
  <si>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</si>
  <si>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</si>
  <si>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</si>
  <si>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</si>
  <si>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</si>
  <si>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</si>
  <si>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</si>
  <si>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</si>
  <si>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</si>
  <si>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</si>
  <si>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</si>
  <si>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</si>
  <si>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</si>
  <si>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</si>
  <si>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</si>
  <si>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</si>
  <si>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</si>
  <si>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</si>
  <si>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</si>
  <si>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</si>
  <si>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</si>
  <si>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</si>
  <si>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</si>
  <si>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</si>
  <si>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</si>
  <si>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</si>
  <si>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</si>
  <si>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</si>
  <si>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</si>
  <si>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</si>
  <si>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40% - Menor</t>
  </si>
  <si>
    <t>100% - Catastrófico</t>
  </si>
  <si>
    <t>100% - Muy alta</t>
  </si>
  <si>
    <t>Alto</t>
  </si>
  <si>
    <t>Extremo</t>
  </si>
  <si>
    <t>Bajo</t>
  </si>
  <si>
    <t>Probabilidad / 
                     Impacto</t>
  </si>
  <si>
    <t xml:space="preserve">Riesgo materializado </t>
  </si>
  <si>
    <t>Forma de ejecución</t>
  </si>
  <si>
    <t>SI</t>
  </si>
  <si>
    <t>Detectiva</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</si>
  <si>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</si>
  <si>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</si>
  <si>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</si>
  <si>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</si>
  <si>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</si>
  <si>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</si>
  <si>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</si>
  <si>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</si>
  <si>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</si>
  <si>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</si>
  <si>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</si>
  <si>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</si>
  <si>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</si>
  <si>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</si>
  <si>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</si>
  <si>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</si>
  <si>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</si>
  <si>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</si>
  <si>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</si>
  <si>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En el segundo trimestre el grupo de presupuesto realizó 24 cargues de CDPS masivos, los cuales fueron validados en los aplicativos de BogData y Seven, verificando que la información haya quedado incorporada en su totalidad en las herramientas financieras.
Como evidencia, se adjunta archivo de excel con el registro de cada uno de los cruces realizados en el periodo</t>
  </si>
  <si>
    <t>09/07/2026. No se generan observaciones o recomendaciones respecto a los avances y evidencias presentados en el monitoreo al riesgo de gestión.</t>
  </si>
  <si>
    <t>Durante el segundo trimestre el grupo de presupuesto tramitó un total de 6.519 CRPS, distribuidos así:
Abril: 3.607
Mayo: 1.615
Junio: 1.837
Por otro lado se tramitaron un total de 8,149 CDPS, distribuidos así:
Abril: 770
Mayo: 2.119
Junio: 5.260
Los cuales fueron revisados en su totalidad.
Como evidencia se adjunta archivo de excel con la relación de los CDPS y CRPS tramitados en el periodo.</t>
  </si>
  <si>
    <t>Para el segundo trimestre el grupo de  presupuesto ha realizado los cierres mensuales de CRPS y CDPS con las siguientes conciliaciones:
Abril: 2
Mayo: 1 
Junio: 11
cuyas diferencias han sido conciliadas y ajustadas oportunamente con el dependencia  correspondiente.
Como evidencia se adjuntar archivos de excel  con las conciliaciones generadas de manera mensual.</t>
  </si>
  <si>
    <t>En el segundo trimestre grupo de contabilidad programó la elaboración de 37 conciliaciones, distribuidas así:
Marzo: 13
Abril: 12
Mayo: 12 
Como evidencia se adjunta archivo de excel con el control de las conciliaciones generadas en el periodo.</t>
  </si>
  <si>
    <t xml:space="preserve">Durante el segundo trimestre, el grupo de contabilidad verificó la correcta afectación del concepto de gasto frente a los soportes de legalización de las cajas menores entregadas por el ordenador del gasto en la entidad, de la siguiente manera.
*Abril: 28 correos electrónicos emitidos con la validación de las respectivas cajas menores para la continuación de trámite de la solicitud de 28 reembolsos, (la subdirección para la juventud, no radico solicitud de reembolso).
*Mayo: 29 correos electrónicos emitidos con la validación de las respectivas cajas menores para la continuación de trámite de la solicitud de 29 reembolsos.
*Junio: 29 correos electrónicos emitidos con la validación de las respectivas cajas menores para la continuación de trámite de la solicitud de 29 reembolsos.
Como evidencia se adjuntan 86 correos electrónicos emitidos de manera mensual con la validación de las respectivas cajas para la continuación de trámite de los reembolsos según el caso.  
Nota aclaratoria: En el 1er trimestre el reporte del indicador tuvo un error en el cálculo debido a que efectivamente las cajas menores que solicitaron reembolso y la evidencia de correos enviados por el la dependencia fue de 25/25 lo cual daría un resultado de avance en el periodo del 100% y no del 86% como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</si>
</sst>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0"/>
      <color theme="4"/>
      <name val="Arial"/>
      <family val="2"/>
    </font>
    <font>
      <sz val="11"/>
      <name val="Arial"/>
      <family val="2"/>
    </font>
    <font>
      <b/>
      <sz val="11"/>
      <name val="Arial"/>
      <family val="2"/>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FF"/>
        <bgColor rgb="FF000000"/>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s>
  <cellStyleXfs count="8">
    <xf numFmtId="0" fontId="0"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0" fontId="1" fillId="0" borderId="0"/>
  </cellStyleXfs>
  <cellXfs count="259">
    <xf numFmtId="0" fontId="0" fillId="0" borderId="0" xfId="0"/>
    <xf numFmtId="0" fontId="4" fillId="2" borderId="2" xfId="0" applyFont="1" applyFill="1" applyBorder="1" applyAlignment="1" applyProtection="1">
      <alignment horizontal="center" vertical="center" wrapText="1"/>
      <protection locked="0"/>
    </xf>
    <xf numFmtId="0" fontId="4" fillId="0" borderId="0" xfId="0" applyFont="1"/>
    <xf numFmtId="0" fontId="4" fillId="0" borderId="0" xfId="0" applyFont="1" applyAlignment="1">
      <alignment vertical="center"/>
    </xf>
    <xf numFmtId="0" fontId="4" fillId="2" borderId="0" xfId="0" applyFont="1" applyFill="1" applyAlignment="1">
      <alignment vertical="center"/>
    </xf>
    <xf numFmtId="0" fontId="4"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4" fillId="8" borderId="2" xfId="0" applyFont="1" applyFill="1" applyBorder="1" applyAlignment="1" applyProtection="1">
      <alignment horizontal="center" vertical="center" wrapText="1"/>
      <protection locked="0"/>
    </xf>
    <xf numFmtId="0" fontId="6" fillId="2" borderId="0" xfId="0" applyFont="1" applyFill="1" applyProtection="1">
      <protection locked="0"/>
    </xf>
    <xf numFmtId="0" fontId="0" fillId="0" borderId="0" xfId="0" applyProtection="1">
      <protection locked="0"/>
    </xf>
    <xf numFmtId="0" fontId="6" fillId="2" borderId="0" xfId="0" applyFont="1" applyFill="1" applyAlignment="1" applyProtection="1">
      <alignment vertical="center"/>
      <protection locked="0"/>
    </xf>
    <xf numFmtId="0" fontId="4" fillId="2" borderId="0" xfId="0" applyFont="1" applyFill="1" applyProtection="1">
      <protection locked="0"/>
    </xf>
    <xf numFmtId="0" fontId="4" fillId="11" borderId="2"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top"/>
      <protection locked="0"/>
    </xf>
    <xf numFmtId="0" fontId="3" fillId="0" borderId="0" xfId="0" applyFont="1"/>
    <xf numFmtId="0" fontId="4" fillId="3" borderId="0" xfId="0" applyFont="1" applyFill="1" applyAlignment="1">
      <alignment horizontal="center" vertical="center" wrapText="1"/>
    </xf>
    <xf numFmtId="0" fontId="0" fillId="8" borderId="0" xfId="0" applyFill="1"/>
    <xf numFmtId="0" fontId="4" fillId="8" borderId="3" xfId="0" applyFont="1" applyFill="1" applyBorder="1"/>
    <xf numFmtId="0" fontId="4" fillId="0" borderId="2" xfId="0" applyFont="1" applyBorder="1" applyAlignment="1" applyProtection="1">
      <alignment horizontal="center" vertical="center" wrapText="1"/>
      <protection locked="0"/>
    </xf>
    <xf numFmtId="0" fontId="3" fillId="3" borderId="2" xfId="0" applyFont="1" applyFill="1" applyBorder="1" applyAlignment="1">
      <alignment vertical="center" wrapText="1"/>
    </xf>
    <xf numFmtId="0" fontId="3" fillId="2" borderId="1" xfId="0" applyFont="1" applyFill="1" applyBorder="1" applyAlignment="1" applyProtection="1">
      <alignment vertical="center" wrapText="1"/>
      <protection locked="0"/>
    </xf>
    <xf numFmtId="0" fontId="0" fillId="8" borderId="0" xfId="0" applyFill="1" applyProtection="1">
      <protection locked="0"/>
    </xf>
    <xf numFmtId="0" fontId="3" fillId="3" borderId="2" xfId="0" applyFont="1" applyFill="1" applyBorder="1" applyAlignment="1">
      <alignment vertical="center"/>
    </xf>
    <xf numFmtId="9" fontId="0" fillId="3" borderId="2" xfId="0" applyNumberFormat="1" applyFill="1" applyBorder="1" applyAlignment="1">
      <alignment horizontal="center" vertical="center"/>
    </xf>
    <xf numFmtId="0" fontId="3" fillId="0" borderId="2" xfId="0" applyFont="1" applyBorder="1" applyAlignment="1">
      <alignment vertical="center"/>
    </xf>
    <xf numFmtId="0" fontId="3" fillId="7" borderId="2" xfId="0" applyFont="1" applyFill="1" applyBorder="1" applyAlignment="1">
      <alignment horizontal="center" vertical="center"/>
    </xf>
    <xf numFmtId="0" fontId="3" fillId="3" borderId="1" xfId="0" applyFont="1" applyFill="1" applyBorder="1" applyAlignment="1" applyProtection="1">
      <alignment vertical="center" wrapText="1"/>
      <protection locked="0"/>
    </xf>
    <xf numFmtId="0" fontId="8" fillId="8" borderId="0" xfId="0" applyFont="1" applyFill="1" applyAlignment="1">
      <alignment horizontal="center" vertical="center"/>
    </xf>
    <xf numFmtId="0" fontId="9" fillId="8" borderId="0" xfId="0" applyFont="1" applyFill="1" applyAlignment="1">
      <alignment horizontal="center" vertical="center"/>
    </xf>
    <xf numFmtId="0" fontId="8" fillId="8" borderId="0" xfId="0" applyFont="1" applyFill="1" applyAlignment="1">
      <alignment horizontal="center"/>
    </xf>
    <xf numFmtId="0" fontId="8" fillId="8" borderId="0" xfId="0" applyFont="1" applyFill="1"/>
    <xf numFmtId="0" fontId="4" fillId="8" borderId="0" xfId="0" applyFont="1" applyFill="1"/>
    <xf numFmtId="0" fontId="9" fillId="8" borderId="0" xfId="0" applyFont="1" applyFill="1" applyAlignment="1">
      <alignment vertical="center" wrapText="1"/>
    </xf>
    <xf numFmtId="0" fontId="8" fillId="8" borderId="0" xfId="0" applyFont="1" applyFill="1" applyAlignment="1" applyProtection="1">
      <alignment vertical="center" wrapText="1"/>
      <protection locked="0"/>
    </xf>
    <xf numFmtId="0" fontId="8" fillId="8" borderId="0" xfId="0" applyFont="1" applyFill="1" applyAlignment="1">
      <alignment vertical="center"/>
    </xf>
    <xf numFmtId="0" fontId="10" fillId="2" borderId="2" xfId="0" applyFont="1" applyFill="1" applyBorder="1" applyAlignment="1">
      <alignment vertical="center"/>
    </xf>
    <xf numFmtId="0" fontId="10" fillId="2" borderId="2" xfId="0" applyFont="1" applyFill="1" applyBorder="1" applyAlignment="1" applyProtection="1">
      <alignment horizontal="left" vertical="center"/>
      <protection locked="0"/>
    </xf>
    <xf numFmtId="0" fontId="10" fillId="2" borderId="2" xfId="0" applyFont="1" applyFill="1" applyBorder="1" applyAlignment="1" applyProtection="1">
      <alignment horizontal="left" vertical="center" wrapText="1"/>
      <protection locked="0"/>
    </xf>
    <xf numFmtId="0" fontId="10" fillId="2" borderId="2" xfId="0" applyFont="1" applyFill="1" applyBorder="1" applyAlignment="1" applyProtection="1">
      <alignment vertical="center"/>
      <protection locked="0"/>
    </xf>
    <xf numFmtId="0" fontId="12" fillId="8" borderId="0" xfId="2" applyFont="1" applyFill="1" applyAlignment="1" applyProtection="1">
      <alignment wrapText="1"/>
      <protection locked="0"/>
    </xf>
    <xf numFmtId="0" fontId="3" fillId="8" borderId="0" xfId="2" applyFont="1" applyFill="1" applyAlignment="1" applyProtection="1">
      <alignment horizontal="left" wrapText="1"/>
      <protection locked="0"/>
    </xf>
    <xf numFmtId="0" fontId="3" fillId="8" borderId="0" xfId="2" applyFont="1" applyFill="1" applyAlignment="1" applyProtection="1">
      <alignment horizontal="center" wrapText="1"/>
      <protection locked="0"/>
    </xf>
    <xf numFmtId="0" fontId="3" fillId="8" borderId="0" xfId="2" applyFont="1" applyFill="1" applyAlignment="1" applyProtection="1">
      <alignment horizontal="center" vertical="center" wrapText="1"/>
      <protection locked="0"/>
    </xf>
    <xf numFmtId="0" fontId="12" fillId="8" borderId="0" xfId="2" applyFont="1" applyFill="1" applyAlignment="1" applyProtection="1">
      <alignment horizontal="center" wrapText="1"/>
      <protection locked="0"/>
    </xf>
    <xf numFmtId="0" fontId="3" fillId="0" borderId="0" xfId="2" applyFont="1" applyAlignment="1" applyProtection="1">
      <alignment horizontal="center" vertical="center" wrapText="1"/>
      <protection locked="0"/>
    </xf>
    <xf numFmtId="0" fontId="4" fillId="8" borderId="0" xfId="2" applyFont="1" applyFill="1" applyAlignment="1" applyProtection="1">
      <alignment horizontal="center" vertical="center" wrapText="1"/>
      <protection locked="0"/>
    </xf>
    <xf numFmtId="0" fontId="13" fillId="8" borderId="0" xfId="2" applyFont="1" applyFill="1" applyAlignment="1" applyProtection="1">
      <alignment horizontal="center" vertical="center" wrapText="1"/>
      <protection locked="0"/>
    </xf>
    <xf numFmtId="0" fontId="13" fillId="8" borderId="2" xfId="2" applyFont="1" applyFill="1" applyBorder="1" applyAlignment="1" applyProtection="1">
      <alignment horizontal="center" vertical="center" wrapText="1"/>
      <protection locked="0"/>
    </xf>
    <xf numFmtId="9" fontId="3" fillId="8" borderId="16" xfId="2" applyNumberFormat="1" applyFont="1" applyFill="1" applyBorder="1" applyAlignment="1" applyProtection="1">
      <alignment horizontal="center" vertical="center" wrapText="1"/>
      <protection hidden="1"/>
    </xf>
    <xf numFmtId="0" fontId="3" fillId="8" borderId="16" xfId="2" applyFont="1" applyFill="1" applyBorder="1" applyAlignment="1" applyProtection="1">
      <alignment horizontal="center" vertical="center" wrapText="1"/>
      <protection locked="0"/>
    </xf>
    <xf numFmtId="9" fontId="3" fillId="8" borderId="16" xfId="3" applyFont="1" applyFill="1" applyBorder="1" applyAlignment="1" applyProtection="1">
      <alignment horizontal="center" vertical="center" wrapText="1"/>
      <protection hidden="1"/>
    </xf>
    <xf numFmtId="0" fontId="3" fillId="8" borderId="16" xfId="2" applyFont="1" applyFill="1" applyBorder="1" applyAlignment="1" applyProtection="1">
      <alignment vertical="center" wrapText="1"/>
      <protection locked="0"/>
    </xf>
    <xf numFmtId="9" fontId="3" fillId="8" borderId="20" xfId="2" applyNumberFormat="1" applyFont="1" applyFill="1" applyBorder="1" applyAlignment="1" applyProtection="1">
      <alignment horizontal="center" vertical="center" wrapText="1"/>
      <protection hidden="1"/>
    </xf>
    <xf numFmtId="0" fontId="3" fillId="8" borderId="20" xfId="2" applyFont="1" applyFill="1" applyBorder="1" applyAlignment="1" applyProtection="1">
      <alignment horizontal="center" vertical="center" wrapText="1"/>
      <protection locked="0"/>
    </xf>
    <xf numFmtId="9" fontId="3" fillId="8" borderId="20" xfId="3" applyFont="1" applyFill="1" applyBorder="1" applyAlignment="1" applyProtection="1">
      <alignment horizontal="center" vertical="center" wrapText="1"/>
      <protection hidden="1"/>
    </xf>
    <xf numFmtId="0" fontId="3" fillId="8" borderId="20" xfId="2" applyFont="1" applyFill="1" applyBorder="1" applyAlignment="1" applyProtection="1">
      <alignment vertical="center" wrapText="1"/>
      <protection locked="0"/>
    </xf>
    <xf numFmtId="9" fontId="3" fillId="8" borderId="23" xfId="2" applyNumberFormat="1" applyFont="1" applyFill="1" applyBorder="1" applyAlignment="1" applyProtection="1">
      <alignment horizontal="center" vertical="center" wrapText="1"/>
      <protection hidden="1"/>
    </xf>
    <xf numFmtId="0" fontId="3" fillId="8" borderId="23" xfId="2" applyFont="1" applyFill="1" applyBorder="1" applyAlignment="1" applyProtection="1">
      <alignment horizontal="center" vertical="center" wrapText="1"/>
      <protection locked="0"/>
    </xf>
    <xf numFmtId="9" fontId="3" fillId="8" borderId="23" xfId="3" applyFont="1" applyFill="1" applyBorder="1" applyAlignment="1" applyProtection="1">
      <alignment horizontal="center" vertical="center" wrapText="1"/>
      <protection hidden="1"/>
    </xf>
    <xf numFmtId="0" fontId="3" fillId="8" borderId="23" xfId="2" applyFont="1" applyFill="1" applyBorder="1" applyAlignment="1" applyProtection="1">
      <alignment vertical="center" wrapText="1"/>
      <protection locked="0"/>
    </xf>
    <xf numFmtId="0" fontId="14" fillId="8" borderId="0" xfId="2" applyFont="1" applyFill="1" applyAlignment="1" applyProtection="1">
      <alignment horizontal="center" vertical="center" wrapText="1"/>
      <protection locked="0"/>
    </xf>
    <xf numFmtId="0" fontId="14" fillId="8" borderId="2" xfId="2" applyFont="1" applyFill="1" applyBorder="1" applyAlignment="1" applyProtection="1">
      <alignment horizontal="center" vertical="center" wrapText="1"/>
      <protection locked="0"/>
    </xf>
    <xf numFmtId="9" fontId="3" fillId="8" borderId="26" xfId="2" applyNumberFormat="1" applyFont="1" applyFill="1" applyBorder="1" applyAlignment="1" applyProtection="1">
      <alignment horizontal="center" vertical="center" wrapText="1"/>
      <protection hidden="1"/>
    </xf>
    <xf numFmtId="0" fontId="3" fillId="8" borderId="26" xfId="2" applyFont="1" applyFill="1" applyBorder="1" applyAlignment="1" applyProtection="1">
      <alignment horizontal="center" vertical="center" wrapText="1"/>
      <protection locked="0"/>
    </xf>
    <xf numFmtId="9" fontId="3" fillId="8" borderId="26" xfId="3" applyFont="1" applyFill="1" applyBorder="1" applyAlignment="1" applyProtection="1">
      <alignment horizontal="center" vertical="center" wrapText="1"/>
      <protection hidden="1"/>
    </xf>
    <xf numFmtId="0" fontId="3" fillId="8" borderId="26" xfId="2" applyFont="1" applyFill="1" applyBorder="1" applyAlignment="1" applyProtection="1">
      <alignment vertical="center" wrapText="1"/>
      <protection locked="0"/>
    </xf>
    <xf numFmtId="0" fontId="12" fillId="8" borderId="2" xfId="2" applyFont="1" applyFill="1" applyBorder="1" applyAlignment="1" applyProtection="1">
      <alignment wrapText="1"/>
      <protection locked="0"/>
    </xf>
    <xf numFmtId="0" fontId="15" fillId="8" borderId="0" xfId="2" applyFont="1" applyFill="1" applyAlignment="1" applyProtection="1">
      <alignment horizontal="center" vertical="center" wrapText="1"/>
      <protection locked="0"/>
    </xf>
    <xf numFmtId="0" fontId="15" fillId="8" borderId="2" xfId="2" applyFont="1" applyFill="1" applyBorder="1" applyAlignment="1" applyProtection="1">
      <alignment horizontal="center" vertical="center" wrapText="1"/>
      <protection locked="0"/>
    </xf>
    <xf numFmtId="0" fontId="3" fillId="11" borderId="2" xfId="2" applyFont="1" applyFill="1" applyBorder="1" applyAlignment="1" applyProtection="1">
      <alignment horizontal="center" vertical="center" wrapText="1"/>
      <protection locked="0"/>
    </xf>
    <xf numFmtId="0" fontId="3" fillId="11" borderId="2" xfId="4" applyFill="1" applyBorder="1" applyAlignment="1" applyProtection="1">
      <alignment horizontal="center" vertical="center" wrapText="1"/>
      <protection locked="0"/>
    </xf>
    <xf numFmtId="0" fontId="17" fillId="8" borderId="0" xfId="2" applyFont="1" applyFill="1" applyAlignment="1" applyProtection="1">
      <alignment horizontal="left" vertical="center"/>
      <protection locked="0"/>
    </xf>
    <xf numFmtId="0" fontId="16" fillId="8" borderId="0" xfId="2" applyFont="1" applyFill="1" applyAlignment="1" applyProtection="1">
      <alignment horizontal="left" wrapText="1"/>
      <protection locked="0"/>
    </xf>
    <xf numFmtId="0" fontId="3" fillId="8" borderId="0" xfId="2" applyFont="1" applyFill="1" applyAlignment="1" applyProtection="1">
      <alignment horizontal="right" vertical="center" wrapText="1"/>
      <protection locked="0"/>
    </xf>
    <xf numFmtId="0" fontId="2" fillId="8" borderId="0" xfId="2" applyFill="1" applyProtection="1">
      <protection locked="0"/>
    </xf>
    <xf numFmtId="0" fontId="19" fillId="8" borderId="0" xfId="2" applyFont="1" applyFill="1" applyAlignment="1" applyProtection="1">
      <alignment horizontal="center" wrapText="1"/>
      <protection locked="0"/>
    </xf>
    <xf numFmtId="0" fontId="3" fillId="8" borderId="0" xfId="2" applyFont="1" applyFill="1" applyAlignment="1" applyProtection="1">
      <alignment vertical="center" wrapText="1"/>
      <protection locked="0"/>
    </xf>
    <xf numFmtId="0" fontId="19" fillId="8" borderId="0" xfId="2" applyFont="1" applyFill="1" applyAlignment="1" applyProtection="1">
      <alignment horizontal="left" vertical="center"/>
      <protection locked="0"/>
    </xf>
    <xf numFmtId="0" fontId="4" fillId="8" borderId="0" xfId="2" applyFont="1" applyFill="1" applyAlignment="1" applyProtection="1">
      <alignment vertical="center" wrapText="1"/>
      <protection locked="0"/>
    </xf>
    <xf numFmtId="0" fontId="10" fillId="8" borderId="2" xfId="2" applyFont="1" applyFill="1" applyBorder="1" applyAlignment="1" applyProtection="1">
      <alignment horizontal="left" vertical="center" wrapText="1"/>
      <protection locked="0"/>
    </xf>
    <xf numFmtId="0" fontId="2" fillId="0" borderId="0" xfId="2"/>
    <xf numFmtId="9" fontId="0" fillId="0" borderId="0" xfId="3" applyFont="1"/>
    <xf numFmtId="0" fontId="2" fillId="0" borderId="0" xfId="2" applyAlignment="1">
      <alignment horizontal="center" vertical="center"/>
    </xf>
    <xf numFmtId="9" fontId="2" fillId="0" borderId="0" xfId="2" applyNumberFormat="1"/>
    <xf numFmtId="0" fontId="21" fillId="2" borderId="0" xfId="0" applyFont="1" applyFill="1" applyAlignment="1" applyProtection="1">
      <alignment horizontal="center" vertical="top"/>
      <protection locked="0"/>
    </xf>
    <xf numFmtId="0" fontId="7" fillId="2" borderId="0" xfId="0" applyFont="1" applyFill="1" applyAlignment="1" applyProtection="1">
      <alignment horizontal="left" vertical="top"/>
      <protection locked="0"/>
    </xf>
    <xf numFmtId="0" fontId="22" fillId="2" borderId="0" xfId="0" applyFont="1" applyFill="1" applyAlignment="1" applyProtection="1">
      <alignment horizontal="right" vertical="top"/>
      <protection locked="0"/>
    </xf>
    <xf numFmtId="0" fontId="3" fillId="2" borderId="2" xfId="4" applyFill="1" applyBorder="1" applyAlignment="1" applyProtection="1">
      <alignment vertical="center" wrapText="1"/>
      <protection locked="0"/>
    </xf>
    <xf numFmtId="0" fontId="3" fillId="2" borderId="2" xfId="4" applyFill="1" applyBorder="1" applyAlignment="1" applyProtection="1">
      <alignment vertical="center"/>
      <protection locked="0"/>
    </xf>
    <xf numFmtId="0" fontId="3" fillId="0" borderId="2" xfId="4" applyBorder="1" applyAlignment="1" applyProtection="1">
      <alignment vertical="center" wrapText="1"/>
      <protection locked="0"/>
    </xf>
    <xf numFmtId="0" fontId="3" fillId="0" borderId="2" xfId="4" applyBorder="1" applyAlignment="1" applyProtection="1">
      <alignment horizontal="center" vertical="center" wrapText="1"/>
      <protection locked="0"/>
    </xf>
    <xf numFmtId="0" fontId="3" fillId="2" borderId="2" xfId="4" applyFill="1" applyBorder="1" applyAlignment="1" applyProtection="1">
      <alignment horizontal="justify" vertical="center" wrapText="1"/>
      <protection locked="0"/>
    </xf>
    <xf numFmtId="0" fontId="3" fillId="2" borderId="2" xfId="4" applyFill="1" applyBorder="1" applyAlignment="1" applyProtection="1">
      <alignment horizontal="center" vertical="center" wrapText="1"/>
      <protection locked="0"/>
    </xf>
    <xf numFmtId="0" fontId="3" fillId="2" borderId="2" xfId="4" applyFill="1" applyBorder="1" applyAlignment="1" applyProtection="1">
      <alignment horizontal="center" vertical="center"/>
      <protection locked="0"/>
    </xf>
    <xf numFmtId="0" fontId="3" fillId="13" borderId="2" xfId="4" applyFill="1" applyBorder="1" applyAlignment="1">
      <alignment horizontal="justify" vertical="center" wrapText="1"/>
    </xf>
    <xf numFmtId="0" fontId="3" fillId="13" borderId="2" xfId="4" applyFill="1" applyBorder="1" applyAlignment="1">
      <alignment horizontal="center" vertical="center" wrapText="1"/>
    </xf>
    <xf numFmtId="0" fontId="3" fillId="0" borderId="2" xfId="4" applyBorder="1" applyAlignment="1" applyProtection="1">
      <alignment horizontal="left" vertical="center" wrapText="1"/>
      <protection locked="0"/>
    </xf>
    <xf numFmtId="0" fontId="3" fillId="0" borderId="2" xfId="4" applyBorder="1" applyAlignment="1" applyProtection="1">
      <alignment horizontal="justify" vertical="center" wrapText="1"/>
      <protection locked="0"/>
    </xf>
    <xf numFmtId="9" fontId="3" fillId="2" borderId="2" xfId="1" applyFont="1" applyFill="1" applyBorder="1" applyAlignment="1" applyProtection="1">
      <alignment horizontal="center" vertical="center" wrapText="1"/>
      <protection locked="0"/>
    </xf>
    <xf numFmtId="9" fontId="3" fillId="2" borderId="2" xfId="4" applyNumberFormat="1" applyFill="1" applyBorder="1" applyAlignment="1" applyProtection="1">
      <alignment horizontal="center" vertical="center" wrapText="1"/>
      <protection locked="0"/>
    </xf>
    <xf numFmtId="14" fontId="3" fillId="0" borderId="2" xfId="4" applyNumberFormat="1" applyBorder="1" applyAlignment="1" applyProtection="1">
      <alignment horizontal="center" vertical="center" wrapText="1"/>
      <protection locked="0"/>
    </xf>
    <xf numFmtId="14" fontId="3" fillId="2" borderId="2" xfId="4" applyNumberFormat="1" applyFill="1" applyBorder="1" applyAlignment="1" applyProtection="1">
      <alignment horizontal="center" vertical="center" wrapText="1"/>
      <protection locked="0"/>
    </xf>
    <xf numFmtId="14" fontId="3" fillId="2" borderId="2" xfId="1" applyNumberFormat="1" applyFont="1" applyFill="1" applyBorder="1" applyAlignment="1" applyProtection="1">
      <alignment vertical="center" wrapText="1"/>
      <protection locked="0"/>
    </xf>
    <xf numFmtId="0" fontId="3" fillId="0" borderId="2" xfId="4" applyBorder="1" applyAlignment="1">
      <alignment horizontal="justify" vertical="center" wrapText="1"/>
    </xf>
    <xf numFmtId="9" fontId="3" fillId="0" borderId="2" xfId="4" applyNumberFormat="1" applyBorder="1" applyAlignment="1" applyProtection="1">
      <alignment horizontal="center" vertical="center" wrapText="1"/>
      <protection locked="0"/>
    </xf>
    <xf numFmtId="0" fontId="24" fillId="8" borderId="2" xfId="2" applyFont="1" applyFill="1" applyBorder="1" applyAlignment="1" applyProtection="1">
      <alignment horizontal="justify" vertical="center" wrapText="1"/>
      <protection locked="0"/>
    </xf>
    <xf numFmtId="0" fontId="25" fillId="8" borderId="2" xfId="2" applyFont="1" applyFill="1" applyBorder="1" applyAlignment="1" applyProtection="1">
      <alignment horizontal="justify" vertical="center" wrapText="1"/>
      <protection locked="0"/>
    </xf>
    <xf numFmtId="0" fontId="3" fillId="8" borderId="2" xfId="2" applyFont="1" applyFill="1" applyBorder="1" applyAlignment="1" applyProtection="1">
      <alignment horizontal="justify" vertical="center" wrapText="1"/>
      <protection locked="0"/>
    </xf>
    <xf numFmtId="0" fontId="24" fillId="8" borderId="2" xfId="2" applyFont="1" applyFill="1" applyBorder="1" applyAlignment="1" applyProtection="1">
      <alignment horizontal="left" vertical="center" wrapText="1"/>
      <protection locked="0"/>
    </xf>
    <xf numFmtId="0" fontId="24" fillId="8" borderId="1" xfId="0" applyFont="1" applyFill="1" applyBorder="1" applyAlignment="1" applyProtection="1">
      <alignment horizontal="justify" vertical="center" wrapText="1"/>
      <protection locked="0"/>
    </xf>
    <xf numFmtId="0" fontId="3" fillId="3" borderId="2" xfId="0" applyFont="1" applyFill="1" applyBorder="1" applyAlignment="1">
      <alignment horizontal="center" vertical="center"/>
    </xf>
    <xf numFmtId="0" fontId="3" fillId="8" borderId="0" xfId="0" applyFont="1" applyFill="1" applyProtection="1">
      <protection locked="0"/>
    </xf>
    <xf numFmtId="0" fontId="3" fillId="2" borderId="0" xfId="0" applyFont="1" applyFill="1" applyProtection="1">
      <protection locked="0"/>
    </xf>
    <xf numFmtId="0" fontId="3" fillId="8" borderId="0" xfId="0" applyFont="1" applyFill="1" applyAlignment="1" applyProtection="1">
      <alignment vertical="center"/>
      <protection locked="0"/>
    </xf>
    <xf numFmtId="0" fontId="3" fillId="2" borderId="0" xfId="0" applyFont="1" applyFill="1" applyAlignment="1" applyProtection="1">
      <alignment vertical="center"/>
      <protection locked="0"/>
    </xf>
    <xf numFmtId="0" fontId="3" fillId="2" borderId="1" xfId="0" applyFont="1" applyFill="1" applyBorder="1" applyAlignment="1">
      <alignment vertical="center" wrapText="1"/>
    </xf>
    <xf numFmtId="0" fontId="3" fillId="12" borderId="2" xfId="0" applyFont="1" applyFill="1" applyBorder="1" applyAlignment="1">
      <alignment horizontal="center" vertical="center"/>
    </xf>
    <xf numFmtId="0" fontId="3"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2" borderId="1" xfId="1" applyNumberFormat="1" applyFont="1" applyFill="1" applyBorder="1" applyAlignment="1" applyProtection="1">
      <alignment vertical="center" wrapText="1"/>
      <protection locked="0"/>
    </xf>
    <xf numFmtId="9" fontId="3" fillId="2" borderId="1" xfId="1" applyFont="1" applyFill="1" applyBorder="1" applyAlignment="1" applyProtection="1">
      <alignment vertical="center" wrapText="1"/>
      <protection locked="0"/>
    </xf>
    <xf numFmtId="9" fontId="3" fillId="3" borderId="2" xfId="0" applyNumberFormat="1" applyFont="1" applyFill="1" applyBorder="1" applyAlignment="1">
      <alignment horizontal="center" vertical="center"/>
    </xf>
    <xf numFmtId="0" fontId="3" fillId="4" borderId="2" xfId="0" applyFont="1" applyFill="1" applyBorder="1" applyAlignment="1">
      <alignment horizontal="center" vertical="center"/>
    </xf>
    <xf numFmtId="0" fontId="3" fillId="5" borderId="2" xfId="0" applyFont="1" applyFill="1" applyBorder="1" applyAlignment="1">
      <alignment horizontal="center" vertical="center"/>
    </xf>
    <xf numFmtId="0" fontId="3" fillId="6" borderId="2" xfId="0" applyFont="1" applyFill="1" applyBorder="1" applyAlignment="1">
      <alignment horizontal="center" vertical="center"/>
    </xf>
    <xf numFmtId="0" fontId="4" fillId="2" borderId="0" xfId="0" applyFont="1" applyFill="1" applyAlignment="1" applyProtection="1">
      <alignment horizontal="center" vertical="top"/>
      <protection locked="0"/>
    </xf>
    <xf numFmtId="0" fontId="6" fillId="2" borderId="0" xfId="0" applyFont="1" applyFill="1" applyAlignment="1" applyProtection="1">
      <alignment vertical="top"/>
      <protection locked="0"/>
    </xf>
    <xf numFmtId="0" fontId="3" fillId="2" borderId="1" xfId="0" applyFont="1" applyFill="1" applyBorder="1" applyAlignment="1" applyProtection="1">
      <alignment horizontal="justify" vertical="center" wrapText="1"/>
      <protection locked="0"/>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2" borderId="10"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8" borderId="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0" fontId="4" fillId="2" borderId="0" xfId="0" applyFont="1" applyFill="1" applyAlignment="1" applyProtection="1">
      <alignment horizontal="center" vertical="top"/>
      <protection locked="0"/>
    </xf>
    <xf numFmtId="0" fontId="4" fillId="10" borderId="5" xfId="0" applyFont="1" applyFill="1" applyBorder="1" applyAlignment="1" applyProtection="1">
      <alignment horizontal="center" vertical="center"/>
      <protection locked="0"/>
    </xf>
    <xf numFmtId="0" fontId="4" fillId="10" borderId="6" xfId="0" applyFont="1" applyFill="1" applyBorder="1" applyAlignment="1" applyProtection="1">
      <alignment horizontal="center" vertical="center"/>
      <protection locked="0"/>
    </xf>
    <xf numFmtId="0" fontId="4" fillId="10" borderId="7" xfId="0" applyFont="1" applyFill="1" applyBorder="1" applyAlignment="1" applyProtection="1">
      <alignment horizontal="center" vertical="center"/>
      <protection locked="0"/>
    </xf>
    <xf numFmtId="0" fontId="4" fillId="2" borderId="0" xfId="0" applyFont="1" applyFill="1" applyAlignment="1" applyProtection="1">
      <alignment horizontal="right" vertical="top"/>
      <protection locked="0"/>
    </xf>
    <xf numFmtId="9" fontId="3" fillId="8" borderId="22" xfId="2" applyNumberFormat="1" applyFont="1" applyFill="1" applyBorder="1" applyAlignment="1" applyProtection="1">
      <alignment horizontal="center" vertical="center" wrapText="1"/>
      <protection hidden="1"/>
    </xf>
    <xf numFmtId="0" fontId="3" fillId="8" borderId="4" xfId="2" applyFont="1" applyFill="1" applyBorder="1" applyAlignment="1" applyProtection="1">
      <alignment horizontal="left" vertical="center" wrapText="1"/>
      <protection locked="0"/>
    </xf>
    <xf numFmtId="0" fontId="3" fillId="8" borderId="18" xfId="2" applyFont="1" applyFill="1" applyBorder="1" applyAlignment="1" applyProtection="1">
      <alignment horizontal="left" vertical="center" wrapText="1"/>
      <protection locked="0"/>
    </xf>
    <xf numFmtId="0" fontId="3" fillId="8" borderId="1" xfId="2" applyFont="1" applyFill="1" applyBorder="1" applyAlignment="1" applyProtection="1">
      <alignment horizontal="left" vertical="center" wrapText="1"/>
      <protection locked="0"/>
    </xf>
    <xf numFmtId="0" fontId="3" fillId="8" borderId="4" xfId="2" applyFont="1" applyFill="1" applyBorder="1" applyAlignment="1" applyProtection="1">
      <alignment horizontal="center" vertical="center" wrapText="1"/>
      <protection locked="0"/>
    </xf>
    <xf numFmtId="0" fontId="3" fillId="8" borderId="18" xfId="2" applyFont="1" applyFill="1" applyBorder="1" applyAlignment="1" applyProtection="1">
      <alignment horizontal="center" vertical="center" wrapText="1"/>
      <protection locked="0"/>
    </xf>
    <xf numFmtId="0" fontId="3" fillId="8" borderId="1" xfId="2" applyFont="1" applyFill="1" applyBorder="1" applyAlignment="1" applyProtection="1">
      <alignment horizontal="center" vertical="center" wrapText="1"/>
      <protection locked="0"/>
    </xf>
    <xf numFmtId="9" fontId="3" fillId="8" borderId="4" xfId="3" applyFont="1" applyFill="1" applyBorder="1" applyAlignment="1" applyProtection="1">
      <alignment horizontal="center" vertical="center" wrapText="1"/>
      <protection hidden="1"/>
    </xf>
    <xf numFmtId="9" fontId="3" fillId="8" borderId="18" xfId="3" applyFont="1" applyFill="1" applyBorder="1" applyAlignment="1" applyProtection="1">
      <alignment horizontal="center" vertical="center" wrapText="1"/>
      <protection hidden="1"/>
    </xf>
    <xf numFmtId="9" fontId="3" fillId="8" borderId="1" xfId="3" applyFont="1" applyFill="1" applyBorder="1" applyAlignment="1" applyProtection="1">
      <alignment horizontal="center" vertical="center" wrapText="1"/>
      <protection hidden="1"/>
    </xf>
    <xf numFmtId="0" fontId="3" fillId="8" borderId="21" xfId="2" applyFont="1" applyFill="1" applyBorder="1" applyAlignment="1" applyProtection="1">
      <alignment vertical="center" wrapText="1"/>
      <protection locked="0"/>
    </xf>
    <xf numFmtId="0" fontId="3" fillId="8" borderId="17" xfId="2" applyFont="1" applyFill="1" applyBorder="1" applyAlignment="1" applyProtection="1">
      <alignment vertical="center" wrapText="1"/>
      <protection locked="0"/>
    </xf>
    <xf numFmtId="9" fontId="3" fillId="8" borderId="19" xfId="2" applyNumberFormat="1" applyFont="1" applyFill="1" applyBorder="1" applyAlignment="1" applyProtection="1">
      <alignment horizontal="center" vertical="center" wrapText="1"/>
      <protection hidden="1"/>
    </xf>
    <xf numFmtId="9" fontId="3" fillId="8" borderId="15" xfId="2" applyNumberFormat="1" applyFont="1" applyFill="1" applyBorder="1" applyAlignment="1" applyProtection="1">
      <alignment horizontal="center" vertical="center" wrapText="1"/>
      <protection hidden="1"/>
    </xf>
    <xf numFmtId="0" fontId="3" fillId="8" borderId="4" xfId="2" applyFont="1" applyFill="1" applyBorder="1" applyAlignment="1" applyProtection="1">
      <alignment horizontal="center" vertical="center" wrapText="1"/>
      <protection hidden="1"/>
    </xf>
    <xf numFmtId="0" fontId="3" fillId="8" borderId="18" xfId="2" applyFont="1" applyFill="1" applyBorder="1" applyAlignment="1" applyProtection="1">
      <alignment horizontal="center" vertical="center" wrapText="1"/>
      <protection hidden="1"/>
    </xf>
    <xf numFmtId="0" fontId="3" fillId="8" borderId="1" xfId="2" applyFont="1" applyFill="1" applyBorder="1" applyAlignment="1" applyProtection="1">
      <alignment horizontal="center" vertical="center" wrapText="1"/>
      <protection hidden="1"/>
    </xf>
    <xf numFmtId="9" fontId="3" fillId="8" borderId="25" xfId="2" applyNumberFormat="1" applyFont="1" applyFill="1" applyBorder="1" applyAlignment="1" applyProtection="1">
      <alignment horizontal="center" vertical="center" wrapText="1"/>
      <protection hidden="1"/>
    </xf>
    <xf numFmtId="9" fontId="3" fillId="8" borderId="4" xfId="2" applyNumberFormat="1" applyFont="1" applyFill="1" applyBorder="1" applyAlignment="1" applyProtection="1">
      <alignment horizontal="center" vertical="center" wrapText="1"/>
      <protection hidden="1"/>
    </xf>
    <xf numFmtId="9" fontId="3" fillId="8" borderId="18" xfId="2" applyNumberFormat="1" applyFont="1" applyFill="1" applyBorder="1" applyAlignment="1" applyProtection="1">
      <alignment horizontal="center" vertical="center" wrapText="1"/>
      <protection hidden="1"/>
    </xf>
    <xf numFmtId="9" fontId="3" fillId="8" borderId="1" xfId="2" applyNumberFormat="1" applyFont="1" applyFill="1" applyBorder="1" applyAlignment="1" applyProtection="1">
      <alignment horizontal="center" vertical="center" wrapText="1"/>
      <protection hidden="1"/>
    </xf>
    <xf numFmtId="0" fontId="3" fillId="8" borderId="4" xfId="4" applyFill="1" applyBorder="1" applyAlignment="1" applyProtection="1">
      <alignment horizontal="left" vertical="center" wrapText="1"/>
      <protection locked="0"/>
    </xf>
    <xf numFmtId="0" fontId="3" fillId="8" borderId="18" xfId="4" applyFill="1" applyBorder="1" applyAlignment="1" applyProtection="1">
      <alignment horizontal="left" vertical="center" wrapText="1"/>
      <protection locked="0"/>
    </xf>
    <xf numFmtId="0" fontId="3" fillId="8" borderId="1" xfId="4" applyFill="1" applyBorder="1" applyAlignment="1" applyProtection="1">
      <alignment horizontal="left" vertical="center" wrapText="1"/>
      <protection locked="0"/>
    </xf>
    <xf numFmtId="0" fontId="3" fillId="8" borderId="27" xfId="2" applyFont="1" applyFill="1" applyBorder="1" applyAlignment="1" applyProtection="1">
      <alignment vertical="center" wrapText="1"/>
      <protection locked="0"/>
    </xf>
    <xf numFmtId="0" fontId="3" fillId="8" borderId="24" xfId="2" applyFont="1" applyFill="1" applyBorder="1" applyAlignment="1" applyProtection="1">
      <alignment vertical="center" wrapText="1"/>
      <protection locked="0"/>
    </xf>
    <xf numFmtId="0" fontId="10" fillId="8" borderId="12" xfId="2" applyFont="1" applyFill="1" applyBorder="1" applyAlignment="1" applyProtection="1">
      <alignment horizontal="center" vertical="center" wrapText="1"/>
      <protection locked="0"/>
    </xf>
    <xf numFmtId="0" fontId="10" fillId="8" borderId="14" xfId="2" applyFont="1" applyFill="1" applyBorder="1" applyAlignment="1" applyProtection="1">
      <alignment horizontal="center" vertical="center" wrapText="1"/>
      <protection locked="0"/>
    </xf>
    <xf numFmtId="0" fontId="10" fillId="8" borderId="13" xfId="2" applyFont="1" applyFill="1" applyBorder="1" applyAlignment="1" applyProtection="1">
      <alignment horizontal="center" vertical="center" wrapText="1"/>
      <protection locked="0"/>
    </xf>
    <xf numFmtId="0" fontId="10" fillId="8" borderId="8" xfId="2" applyFont="1" applyFill="1" applyBorder="1" applyAlignment="1" applyProtection="1">
      <alignment horizontal="center" vertical="center" wrapText="1"/>
      <protection locked="0"/>
    </xf>
    <xf numFmtId="0" fontId="10" fillId="8" borderId="0" xfId="2" applyFont="1" applyFill="1" applyAlignment="1" applyProtection="1">
      <alignment horizontal="center" vertical="center" wrapText="1"/>
      <protection locked="0"/>
    </xf>
    <xf numFmtId="0" fontId="10" fillId="8" borderId="9" xfId="2" applyFont="1" applyFill="1" applyBorder="1" applyAlignment="1" applyProtection="1">
      <alignment horizontal="center" vertical="center" wrapText="1"/>
      <protection locked="0"/>
    </xf>
    <xf numFmtId="0" fontId="10" fillId="8" borderId="10" xfId="2" applyFont="1" applyFill="1" applyBorder="1" applyAlignment="1" applyProtection="1">
      <alignment horizontal="center" vertical="center" wrapText="1"/>
      <protection locked="0"/>
    </xf>
    <xf numFmtId="0" fontId="10" fillId="8" borderId="3" xfId="2" applyFont="1" applyFill="1" applyBorder="1" applyAlignment="1" applyProtection="1">
      <alignment horizontal="center" vertical="center" wrapText="1"/>
      <protection locked="0"/>
    </xf>
    <xf numFmtId="0" fontId="10" fillId="8" borderId="11" xfId="2" applyFont="1" applyFill="1" applyBorder="1" applyAlignment="1" applyProtection="1">
      <alignment horizontal="center" vertical="center" wrapText="1"/>
      <protection locked="0"/>
    </xf>
    <xf numFmtId="0" fontId="18" fillId="0" borderId="2" xfId="2" applyFont="1" applyBorder="1" applyAlignment="1" applyProtection="1">
      <alignment horizontal="left" vertical="center" wrapText="1"/>
      <protection locked="0"/>
    </xf>
    <xf numFmtId="0" fontId="12" fillId="9" borderId="2" xfId="2" applyFont="1" applyFill="1" applyBorder="1" applyAlignment="1" applyProtection="1">
      <alignment horizontal="center" vertical="center" wrapText="1"/>
      <protection locked="0"/>
    </xf>
    <xf numFmtId="0" fontId="3" fillId="11" borderId="2" xfId="2" applyFont="1" applyFill="1" applyBorder="1" applyAlignment="1" applyProtection="1">
      <alignment horizontal="center" vertical="center" wrapText="1"/>
      <protection locked="0"/>
    </xf>
    <xf numFmtId="14" fontId="3" fillId="8" borderId="2" xfId="7" applyNumberFormat="1" applyFont="1" applyFill="1" applyBorder="1" applyAlignment="1" applyProtection="1">
      <alignment horizontal="center" vertical="center" wrapText="1"/>
      <protection locked="0"/>
    </xf>
    <xf numFmtId="0" fontId="3" fillId="8" borderId="2" xfId="7" applyFont="1" applyFill="1" applyBorder="1" applyAlignment="1" applyProtection="1">
      <alignment horizontal="center" vertical="center" wrapText="1"/>
      <protection locked="0"/>
    </xf>
    <xf numFmtId="0" fontId="3" fillId="8" borderId="5" xfId="7" applyFont="1" applyFill="1" applyBorder="1" applyAlignment="1" applyProtection="1">
      <alignment horizontal="center" vertical="center" wrapText="1"/>
      <protection locked="0"/>
    </xf>
    <xf numFmtId="0" fontId="3" fillId="8" borderId="7" xfId="7" applyFont="1" applyFill="1" applyBorder="1" applyAlignment="1" applyProtection="1">
      <alignment horizontal="center" vertical="center" wrapText="1"/>
      <protection locked="0"/>
    </xf>
    <xf numFmtId="0" fontId="3" fillId="8" borderId="3" xfId="2" applyFont="1" applyFill="1" applyBorder="1" applyAlignment="1" applyProtection="1">
      <alignment horizontal="right" vertical="center" wrapText="1"/>
      <protection locked="0"/>
    </xf>
    <xf numFmtId="0" fontId="3" fillId="11" borderId="5" xfId="2" applyFont="1" applyFill="1" applyBorder="1" applyAlignment="1" applyProtection="1">
      <alignment horizontal="center" vertical="center" wrapText="1"/>
      <protection locked="0"/>
    </xf>
    <xf numFmtId="0" fontId="3" fillId="11" borderId="6" xfId="2" applyFont="1" applyFill="1" applyBorder="1" applyAlignment="1" applyProtection="1">
      <alignment horizontal="center" vertical="center" wrapText="1"/>
      <protection locked="0"/>
    </xf>
    <xf numFmtId="0" fontId="3" fillId="11" borderId="7" xfId="2" applyFont="1" applyFill="1" applyBorder="1" applyAlignment="1" applyProtection="1">
      <alignment horizontal="center" vertical="center" wrapText="1"/>
      <protection locked="0"/>
    </xf>
    <xf numFmtId="0" fontId="3" fillId="3" borderId="4" xfId="2" applyFont="1" applyFill="1" applyBorder="1" applyAlignment="1" applyProtection="1">
      <alignment horizontal="center" vertical="center" wrapText="1"/>
      <protection locked="0"/>
    </xf>
    <xf numFmtId="0" fontId="3" fillId="3" borderId="1" xfId="2" applyFont="1" applyFill="1" applyBorder="1" applyAlignment="1" applyProtection="1">
      <alignment horizontal="center" vertical="center" wrapText="1"/>
      <protection locked="0"/>
    </xf>
    <xf numFmtId="0" fontId="16" fillId="0" borderId="2" xfId="2" applyFont="1" applyBorder="1" applyAlignment="1" applyProtection="1">
      <alignment horizontal="center" vertical="center" wrapText="1"/>
      <protection locked="0"/>
    </xf>
    <xf numFmtId="0" fontId="12" fillId="3" borderId="4" xfId="2" applyFont="1" applyFill="1" applyBorder="1" applyAlignment="1" applyProtection="1">
      <alignment horizontal="center" vertical="center" wrapText="1"/>
      <protection locked="0"/>
    </xf>
    <xf numFmtId="0" fontId="12"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11" borderId="4" xfId="2" applyFont="1" applyFill="1" applyBorder="1" applyAlignment="1" applyProtection="1">
      <alignment horizontal="center" vertical="center" wrapText="1"/>
      <protection locked="0"/>
    </xf>
    <xf numFmtId="0" fontId="3" fillId="11" borderId="18" xfId="2" applyFont="1" applyFill="1" applyBorder="1" applyAlignment="1" applyProtection="1">
      <alignment horizontal="center" vertical="center" wrapText="1"/>
      <protection locked="0"/>
    </xf>
    <xf numFmtId="0" fontId="3" fillId="11" borderId="1" xfId="2" applyFont="1" applyFill="1" applyBorder="1" applyAlignment="1" applyProtection="1">
      <alignment horizontal="center" vertical="center" wrapText="1"/>
      <protection locked="0"/>
    </xf>
    <xf numFmtId="0" fontId="3" fillId="8" borderId="8" xfId="2" applyFont="1" applyFill="1" applyBorder="1" applyAlignment="1" applyProtection="1">
      <alignment horizontal="right" vertical="center" wrapText="1"/>
      <protection locked="0"/>
    </xf>
    <xf numFmtId="0" fontId="3" fillId="8" borderId="0" xfId="2" applyFont="1" applyFill="1" applyAlignment="1" applyProtection="1">
      <alignment horizontal="right" vertical="center" wrapText="1"/>
      <protection locked="0"/>
    </xf>
    <xf numFmtId="0" fontId="3" fillId="8" borderId="9" xfId="2" applyFont="1" applyFill="1" applyBorder="1" applyAlignment="1" applyProtection="1">
      <alignment horizontal="right" vertical="center" wrapText="1"/>
      <protection locked="0"/>
    </xf>
    <xf numFmtId="0" fontId="3" fillId="8" borderId="5" xfId="2" applyFont="1" applyFill="1" applyBorder="1" applyAlignment="1" applyProtection="1">
      <alignment horizontal="center" vertical="center" wrapText="1"/>
      <protection locked="0"/>
    </xf>
    <xf numFmtId="0" fontId="3" fillId="8" borderId="7" xfId="2" applyFont="1" applyFill="1" applyBorder="1" applyAlignment="1" applyProtection="1">
      <alignment horizontal="center" vertical="center" wrapText="1"/>
      <protection locked="0"/>
    </xf>
    <xf numFmtId="0" fontId="3" fillId="8" borderId="4" xfId="7" applyFont="1" applyFill="1" applyBorder="1" applyAlignment="1" applyProtection="1">
      <alignment horizontal="left" vertical="center" wrapText="1"/>
      <protection locked="0"/>
    </xf>
    <xf numFmtId="0" fontId="3" fillId="8" borderId="18" xfId="7" applyFont="1" applyFill="1" applyBorder="1" applyAlignment="1" applyProtection="1">
      <alignment horizontal="left" vertical="center" wrapText="1"/>
      <protection locked="0"/>
    </xf>
    <xf numFmtId="0" fontId="3" fillId="8" borderId="1" xfId="7" applyFont="1" applyFill="1" applyBorder="1" applyAlignment="1" applyProtection="1">
      <alignment horizontal="left" vertical="center" wrapText="1"/>
      <protection locked="0"/>
    </xf>
    <xf numFmtId="14" fontId="3" fillId="8" borderId="2" xfId="2" applyNumberFormat="1" applyFont="1" applyFill="1" applyBorder="1" applyAlignment="1" applyProtection="1">
      <alignment horizontal="center" vertical="center" wrapText="1"/>
      <protection locked="0"/>
    </xf>
    <xf numFmtId="0" fontId="3" fillId="8" borderId="2" xfId="2" applyFont="1" applyFill="1" applyBorder="1" applyAlignment="1" applyProtection="1">
      <alignment horizontal="center" vertical="center" wrapText="1"/>
      <protection locked="0"/>
    </xf>
    <xf numFmtId="0" fontId="20" fillId="8" borderId="12" xfId="2" applyFont="1" applyFill="1" applyBorder="1" applyAlignment="1" applyProtection="1">
      <alignment horizontal="center"/>
      <protection locked="0"/>
    </xf>
    <xf numFmtId="0" fontId="20" fillId="8" borderId="13" xfId="2" applyFont="1" applyFill="1" applyBorder="1" applyAlignment="1" applyProtection="1">
      <alignment horizontal="center"/>
      <protection locked="0"/>
    </xf>
    <xf numFmtId="0" fontId="20" fillId="8" borderId="8" xfId="2" applyFont="1" applyFill="1" applyBorder="1" applyAlignment="1" applyProtection="1">
      <alignment horizontal="center"/>
      <protection locked="0"/>
    </xf>
    <xf numFmtId="0" fontId="20" fillId="8" borderId="9" xfId="2" applyFont="1" applyFill="1" applyBorder="1" applyAlignment="1" applyProtection="1">
      <alignment horizontal="center"/>
      <protection locked="0"/>
    </xf>
    <xf numFmtId="0" fontId="20" fillId="8" borderId="10" xfId="2" applyFont="1" applyFill="1" applyBorder="1" applyAlignment="1" applyProtection="1">
      <alignment horizontal="center"/>
      <protection locked="0"/>
    </xf>
    <xf numFmtId="0" fontId="20" fillId="8" borderId="11" xfId="2" applyFont="1" applyFill="1" applyBorder="1" applyAlignment="1" applyProtection="1">
      <alignment horizontal="center"/>
      <protection locked="0"/>
    </xf>
    <xf numFmtId="0" fontId="3" fillId="8" borderId="6" xfId="2" applyFont="1" applyFill="1" applyBorder="1" applyAlignment="1" applyProtection="1">
      <alignment horizontal="center" vertical="center" wrapText="1"/>
      <protection locked="0"/>
    </xf>
    <xf numFmtId="0" fontId="3" fillId="8" borderId="2" xfId="0" applyFont="1" applyFill="1" applyBorder="1" applyAlignment="1">
      <alignment horizontal="left" vertical="center" wrapText="1"/>
    </xf>
    <xf numFmtId="0" fontId="3" fillId="3" borderId="2" xfId="0" applyFont="1" applyFill="1" applyBorder="1" applyAlignment="1">
      <alignment horizontal="center" vertical="center"/>
    </xf>
    <xf numFmtId="0" fontId="0" fillId="3" borderId="2" xfId="0" applyFill="1" applyBorder="1" applyAlignment="1">
      <alignment horizontal="center" vertical="center"/>
    </xf>
    <xf numFmtId="0" fontId="3" fillId="3" borderId="4" xfId="0" applyFont="1" applyFill="1" applyBorder="1" applyAlignment="1">
      <alignment horizontal="center" vertical="center"/>
    </xf>
    <xf numFmtId="0" fontId="0" fillId="3" borderId="4" xfId="0" applyFill="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3" fillId="0" borderId="2" xfId="0" applyFont="1" applyBorder="1" applyAlignment="1">
      <alignment vertical="center" wrapText="1"/>
    </xf>
    <xf numFmtId="0" fontId="3"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3" fillId="2" borderId="2" xfId="0" applyFont="1" applyFill="1" applyBorder="1" applyAlignment="1">
      <alignment horizontal="center"/>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0" borderId="0" xfId="2" applyFont="1" applyAlignment="1">
      <alignment horizontal="center"/>
    </xf>
    <xf numFmtId="0" fontId="2" fillId="0" borderId="0" xfId="2" applyAlignment="1">
      <alignment horizontal="center" vertical="center"/>
    </xf>
    <xf numFmtId="0" fontId="11" fillId="0" borderId="0" xfId="2" applyFont="1" applyAlignment="1">
      <alignment horizontal="center" vertical="center"/>
    </xf>
    <xf numFmtId="9" fontId="3" fillId="2" borderId="1" xfId="1" applyFont="1" applyFill="1" applyBorder="1" applyAlignment="1" applyProtection="1">
      <alignment horizontal="center" vertical="center" wrapText="1"/>
      <protection locked="0"/>
    </xf>
  </cellXfs>
  <cellStyles count="8">
    <cellStyle name="Normal" xfId="0" builtinId="0"/>
    <cellStyle name="Normal 2" xfId="2" xr:uid="{00000000-0005-0000-0000-000001000000}"/>
    <cellStyle name="Normal 2 2" xfId="4" xr:uid="{00000000-0005-0000-0000-000002000000}"/>
    <cellStyle name="Normal 2 3" xfId="5" xr:uid="{00000000-0005-0000-0000-000003000000}"/>
    <cellStyle name="Normal 2 6" xfId="7" xr:uid="{00000000-0005-0000-0000-000004000000}"/>
    <cellStyle name="Porcentaje" xfId="1" builtinId="5"/>
    <cellStyle name="Porcentaje 2" xfId="3" xr:uid="{00000000-0005-0000-0000-000006000000}"/>
    <cellStyle name="Porcentaje 2 2" xfId="6" xr:uid="{00000000-0005-0000-0000-000007000000}"/>
  </cellStyles>
  <dxfs count="11">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rgb="FF9C0006"/>
      </font>
      <fill>
        <patternFill>
          <bgColor rgb="FFFFC7CE"/>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297754</xdr:colOff>
      <xdr:row>0</xdr:row>
      <xdr:rowOff>118409</xdr:rowOff>
    </xdr:from>
    <xdr:to>
      <xdr:col>1</xdr:col>
      <xdr:colOff>828539</xdr:colOff>
      <xdr:row>3</xdr:row>
      <xdr:rowOff>175559</xdr:rowOff>
    </xdr:to>
    <xdr:pic>
      <xdr:nvPicPr>
        <xdr:cNvPr id="13856" name="Picture 1" descr="escudo-alc">
          <a:extLst>
            <a:ext uri="{FF2B5EF4-FFF2-40B4-BE49-F238E27FC236}">
              <a16:creationId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754" y="118409"/>
          <a:ext cx="1554723"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A9637B6-96E5-4BCB-9F77-1FE44F78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8"/>
  <sheetViews>
    <sheetView tabSelected="1" view="pageBreakPreview" topLeftCell="Y15" zoomScale="80" zoomScaleNormal="25" zoomScaleSheetLayoutView="80" zoomScalePageLayoutView="51" workbookViewId="0">
      <selection activeCell="AG15" sqref="AG15"/>
    </sheetView>
  </sheetViews>
  <sheetFormatPr baseColWidth="10" defaultColWidth="11.42578125" defaultRowHeight="12.75" x14ac:dyDescent="0.2"/>
  <cols>
    <col min="1" max="1" width="15.28515625" style="9" customWidth="1"/>
    <col min="2" max="2" width="18.42578125" style="9" customWidth="1"/>
    <col min="3" max="3" width="27.140625" style="9" customWidth="1"/>
    <col min="4" max="4" width="15.28515625" style="9" customWidth="1"/>
    <col min="5" max="5" width="9.7109375" style="9" customWidth="1"/>
    <col min="6" max="6" width="30.7109375" style="9" customWidth="1"/>
    <col min="7" max="7" width="47" style="9" customWidth="1"/>
    <col min="8" max="8" width="30.7109375" style="9" customWidth="1"/>
    <col min="9" max="9" width="18.85546875" style="9" customWidth="1"/>
    <col min="10" max="10" width="16.28515625" style="9" customWidth="1"/>
    <col min="11" max="11" width="10" style="9" customWidth="1"/>
    <col min="12" max="12" width="10.85546875" style="9" bestFit="1" customWidth="1"/>
    <col min="13" max="13" width="60.42578125" style="9" customWidth="1"/>
    <col min="14" max="15" width="10.85546875" style="9" customWidth="1"/>
    <col min="16" max="16" width="16.28515625" style="9" customWidth="1"/>
    <col min="17" max="17" width="10" style="9" customWidth="1"/>
    <col min="18" max="18" width="7.42578125" style="9" bestFit="1" customWidth="1"/>
    <col min="19" max="19" width="11.7109375" style="9" customWidth="1"/>
    <col min="20" max="20" width="61.5703125" style="9" customWidth="1"/>
    <col min="21" max="21" width="14.85546875" style="9" customWidth="1"/>
    <col min="22" max="22" width="15.140625" style="9" bestFit="1" customWidth="1"/>
    <col min="23" max="23" width="9.42578125" style="9" customWidth="1"/>
    <col min="24" max="24" width="10.140625" style="9" bestFit="1" customWidth="1"/>
    <col min="25" max="25" width="14.85546875" style="9" customWidth="1"/>
    <col min="26" max="26" width="13.42578125" style="9" customWidth="1"/>
    <col min="27" max="27" width="12.42578125" style="9" customWidth="1"/>
    <col min="28" max="28" width="48.7109375" style="9" customWidth="1"/>
    <col min="29" max="29" width="15.42578125" style="9" customWidth="1"/>
    <col min="30" max="30" width="34.7109375" style="9" customWidth="1"/>
    <col min="31" max="31" width="9.85546875" style="9" customWidth="1"/>
    <col min="32" max="32" width="11.140625" style="9" bestFit="1" customWidth="1"/>
    <col min="33" max="33" width="12.42578125" style="9" customWidth="1"/>
    <col min="34" max="34" width="63.28515625" style="127" customWidth="1"/>
    <col min="35" max="35" width="15" style="9" customWidth="1"/>
    <col min="36" max="36" width="34.7109375" style="9" customWidth="1"/>
    <col min="37" max="37" width="9.85546875" style="9" customWidth="1"/>
    <col min="38" max="38" width="12.85546875" style="9" customWidth="1"/>
    <col min="39" max="39" width="13.140625" style="9" customWidth="1"/>
    <col min="40" max="40" width="34.140625" style="9" customWidth="1"/>
    <col min="41" max="41" width="15.140625" style="9" customWidth="1"/>
    <col min="42" max="42" width="34.7109375" style="9" customWidth="1"/>
    <col min="43" max="43" width="9.85546875" style="9" customWidth="1"/>
    <col min="44" max="44" width="13.140625" style="9" customWidth="1"/>
    <col min="45" max="45" width="12.42578125" style="9" customWidth="1"/>
    <col min="46" max="46" width="34.140625" style="9" customWidth="1"/>
    <col min="47" max="47" width="16.42578125" style="9" customWidth="1"/>
    <col min="48" max="48" width="34.7109375" style="9" customWidth="1"/>
    <col min="49" max="49" width="2.42578125" style="9" customWidth="1"/>
    <col min="50" max="52" width="11.42578125" style="9" customWidth="1"/>
    <col min="53" max="16384" width="11.42578125" style="9"/>
  </cols>
  <sheetData>
    <row r="1" spans="1:53" ht="21" customHeight="1" x14ac:dyDescent="0.2">
      <c r="A1" s="147"/>
      <c r="B1" s="147"/>
      <c r="C1" s="148" t="s">
        <v>0</v>
      </c>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50"/>
      <c r="AU1" s="39" t="s">
        <v>1</v>
      </c>
      <c r="AV1" s="37" t="s">
        <v>2</v>
      </c>
      <c r="AW1" s="22"/>
      <c r="AX1" s="10"/>
      <c r="AY1" s="10"/>
      <c r="AZ1" s="10"/>
      <c r="BA1" s="10"/>
    </row>
    <row r="2" spans="1:53" ht="21" customHeight="1" x14ac:dyDescent="0.2">
      <c r="A2" s="147"/>
      <c r="B2" s="147"/>
      <c r="C2" s="151"/>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3"/>
      <c r="AU2" s="39" t="s">
        <v>3</v>
      </c>
      <c r="AV2" s="37">
        <v>4</v>
      </c>
      <c r="AW2" s="22"/>
      <c r="AX2" s="10"/>
      <c r="AY2" s="10"/>
      <c r="AZ2" s="10"/>
      <c r="BA2" s="10"/>
    </row>
    <row r="3" spans="1:53" ht="21" customHeight="1" x14ac:dyDescent="0.2">
      <c r="A3" s="147"/>
      <c r="B3" s="147"/>
      <c r="C3" s="151"/>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3"/>
      <c r="AU3" s="39" t="s">
        <v>4</v>
      </c>
      <c r="AV3" s="37" t="s">
        <v>5</v>
      </c>
      <c r="AW3" s="22"/>
      <c r="AX3" s="10"/>
      <c r="AY3" s="10"/>
      <c r="AZ3" s="10"/>
      <c r="BA3" s="10"/>
    </row>
    <row r="4" spans="1:53" ht="21" customHeight="1" x14ac:dyDescent="0.2">
      <c r="A4" s="147"/>
      <c r="B4" s="147"/>
      <c r="C4" s="154"/>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6"/>
      <c r="AU4" s="39" t="s">
        <v>6</v>
      </c>
      <c r="AV4" s="37" t="s">
        <v>7</v>
      </c>
      <c r="AW4" s="22"/>
      <c r="AX4" s="10"/>
      <c r="AY4" s="10"/>
      <c r="AZ4" s="10"/>
      <c r="BA4" s="10"/>
    </row>
    <row r="5" spans="1:53" x14ac:dyDescent="0.2">
      <c r="A5" s="158"/>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85" t="s">
        <v>8</v>
      </c>
      <c r="AW5" s="22"/>
      <c r="AX5" s="10"/>
      <c r="AY5" s="10"/>
      <c r="AZ5" s="10"/>
      <c r="BA5" s="10"/>
    </row>
    <row r="6" spans="1:53" x14ac:dyDescent="0.2">
      <c r="A6" s="162" t="s">
        <v>9</v>
      </c>
      <c r="B6" s="162"/>
      <c r="C6" s="18" t="s">
        <v>10</v>
      </c>
      <c r="D6" s="17"/>
      <c r="E6" s="17"/>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26"/>
      <c r="AI6" s="14"/>
      <c r="AJ6" s="14"/>
      <c r="AK6" s="14"/>
      <c r="AL6" s="14"/>
      <c r="AM6" s="14"/>
      <c r="AN6" s="14"/>
      <c r="AO6" s="14"/>
      <c r="AP6" s="14"/>
      <c r="AQ6" s="14"/>
      <c r="AR6" s="14"/>
      <c r="AS6" s="14"/>
      <c r="AT6" s="14"/>
      <c r="AU6" s="14"/>
      <c r="AV6" s="14"/>
      <c r="AW6" s="22"/>
      <c r="AX6" s="10"/>
      <c r="AY6" s="10"/>
      <c r="AZ6" s="10"/>
      <c r="BA6" s="10"/>
    </row>
    <row r="7" spans="1:53" x14ac:dyDescent="0.2">
      <c r="A7" s="86"/>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26"/>
      <c r="AI7" s="14"/>
      <c r="AJ7" s="14"/>
      <c r="AK7" s="14"/>
      <c r="AL7" s="14"/>
      <c r="AM7" s="14"/>
      <c r="AN7" s="14"/>
      <c r="AO7" s="14"/>
      <c r="AP7" s="14"/>
      <c r="AQ7" s="14"/>
      <c r="AR7" s="14"/>
      <c r="AS7" s="14"/>
      <c r="AT7" s="14"/>
      <c r="AU7" s="14"/>
      <c r="AV7" s="14"/>
      <c r="AW7" s="22"/>
      <c r="AX7" s="10"/>
      <c r="AY7" s="10"/>
      <c r="AZ7" s="10"/>
      <c r="BA7" s="10"/>
    </row>
    <row r="8" spans="1:53" ht="26.25" customHeight="1" x14ac:dyDescent="0.2">
      <c r="A8" s="159" t="s">
        <v>11</v>
      </c>
      <c r="B8" s="160"/>
      <c r="C8" s="160"/>
      <c r="D8" s="160"/>
      <c r="E8" s="160"/>
      <c r="F8" s="160"/>
      <c r="G8" s="160"/>
      <c r="H8" s="160"/>
      <c r="I8" s="160"/>
      <c r="J8" s="160"/>
      <c r="K8" s="160"/>
      <c r="L8" s="161"/>
      <c r="M8" s="136" t="s">
        <v>12</v>
      </c>
      <c r="N8" s="137"/>
      <c r="O8" s="137"/>
      <c r="P8" s="137"/>
      <c r="Q8" s="137"/>
      <c r="R8" s="137"/>
      <c r="S8" s="137"/>
      <c r="T8" s="137"/>
      <c r="U8" s="137"/>
      <c r="V8" s="137"/>
      <c r="W8" s="137"/>
      <c r="X8" s="137"/>
      <c r="Y8" s="138"/>
      <c r="Z8" s="145" t="s">
        <v>13</v>
      </c>
      <c r="AA8" s="145"/>
      <c r="AB8" s="145"/>
      <c r="AC8" s="145"/>
      <c r="AD8" s="145"/>
      <c r="AE8" s="145"/>
      <c r="AF8" s="145"/>
      <c r="AG8" s="145"/>
      <c r="AH8" s="145"/>
      <c r="AI8" s="145"/>
      <c r="AJ8" s="145"/>
      <c r="AK8" s="145"/>
      <c r="AL8" s="145"/>
      <c r="AM8" s="145"/>
      <c r="AN8" s="145"/>
      <c r="AO8" s="145"/>
      <c r="AP8" s="145"/>
      <c r="AQ8" s="145"/>
      <c r="AR8" s="145"/>
      <c r="AS8" s="145"/>
      <c r="AT8" s="145"/>
      <c r="AU8" s="145"/>
      <c r="AV8" s="145"/>
      <c r="AW8" s="112"/>
      <c r="AX8" s="113"/>
      <c r="AY8" s="113"/>
      <c r="AZ8" s="113"/>
      <c r="BA8" s="113"/>
    </row>
    <row r="9" spans="1:53" s="11" customFormat="1" ht="46.5" customHeight="1" x14ac:dyDescent="0.2">
      <c r="A9" s="146" t="s">
        <v>14</v>
      </c>
      <c r="B9" s="146" t="s">
        <v>15</v>
      </c>
      <c r="C9" s="146" t="s">
        <v>16</v>
      </c>
      <c r="D9" s="146" t="s">
        <v>17</v>
      </c>
      <c r="E9" s="146" t="s">
        <v>18</v>
      </c>
      <c r="F9" s="146" t="s">
        <v>19</v>
      </c>
      <c r="G9" s="129" t="s">
        <v>20</v>
      </c>
      <c r="H9" s="129" t="s">
        <v>21</v>
      </c>
      <c r="I9" s="144" t="s">
        <v>22</v>
      </c>
      <c r="J9" s="134" t="s">
        <v>23</v>
      </c>
      <c r="K9" s="135"/>
      <c r="L9" s="135"/>
      <c r="M9" s="142" t="s">
        <v>24</v>
      </c>
      <c r="N9" s="142" t="s">
        <v>25</v>
      </c>
      <c r="O9" s="142" t="s">
        <v>26</v>
      </c>
      <c r="P9" s="157" t="s">
        <v>27</v>
      </c>
      <c r="Q9" s="157"/>
      <c r="R9" s="157"/>
      <c r="S9" s="143" t="s">
        <v>28</v>
      </c>
      <c r="T9" s="139" t="s">
        <v>29</v>
      </c>
      <c r="U9" s="140"/>
      <c r="V9" s="140"/>
      <c r="W9" s="140"/>
      <c r="X9" s="140"/>
      <c r="Y9" s="141"/>
      <c r="Z9" s="131" t="s">
        <v>30</v>
      </c>
      <c r="AA9" s="132"/>
      <c r="AB9" s="132"/>
      <c r="AC9" s="132"/>
      <c r="AD9" s="133"/>
      <c r="AE9" s="131" t="s">
        <v>31</v>
      </c>
      <c r="AF9" s="132"/>
      <c r="AG9" s="132"/>
      <c r="AH9" s="132"/>
      <c r="AI9" s="132"/>
      <c r="AJ9" s="133"/>
      <c r="AK9" s="131" t="s">
        <v>32</v>
      </c>
      <c r="AL9" s="132"/>
      <c r="AM9" s="132"/>
      <c r="AN9" s="132"/>
      <c r="AO9" s="132"/>
      <c r="AP9" s="133"/>
      <c r="AQ9" s="131" t="s">
        <v>33</v>
      </c>
      <c r="AR9" s="132"/>
      <c r="AS9" s="132"/>
      <c r="AT9" s="132"/>
      <c r="AU9" s="132"/>
      <c r="AV9" s="133"/>
      <c r="AW9" s="114"/>
      <c r="AX9" s="115"/>
      <c r="AY9" s="115"/>
      <c r="AZ9" s="115"/>
      <c r="BA9" s="115"/>
    </row>
    <row r="10" spans="1:53" ht="46.5" customHeight="1" x14ac:dyDescent="0.2">
      <c r="A10" s="129"/>
      <c r="B10" s="129"/>
      <c r="C10" s="129"/>
      <c r="D10" s="129"/>
      <c r="E10" s="129"/>
      <c r="F10" s="129"/>
      <c r="G10" s="130"/>
      <c r="H10" s="130"/>
      <c r="I10" s="142"/>
      <c r="J10" s="19" t="s">
        <v>34</v>
      </c>
      <c r="K10" s="19" t="s">
        <v>35</v>
      </c>
      <c r="L10" s="19" t="s">
        <v>36</v>
      </c>
      <c r="M10" s="142"/>
      <c r="N10" s="142"/>
      <c r="O10" s="142"/>
      <c r="P10" s="19" t="s">
        <v>34</v>
      </c>
      <c r="Q10" s="19" t="s">
        <v>35</v>
      </c>
      <c r="R10" s="19" t="s">
        <v>36</v>
      </c>
      <c r="S10" s="144"/>
      <c r="T10" s="19" t="s">
        <v>37</v>
      </c>
      <c r="U10" s="19" t="s">
        <v>38</v>
      </c>
      <c r="V10" s="19" t="s">
        <v>39</v>
      </c>
      <c r="W10" s="8" t="s">
        <v>40</v>
      </c>
      <c r="X10" s="19" t="s">
        <v>41</v>
      </c>
      <c r="Y10" s="19" t="s">
        <v>42</v>
      </c>
      <c r="Z10" s="1" t="s">
        <v>43</v>
      </c>
      <c r="AA10" s="1" t="s">
        <v>44</v>
      </c>
      <c r="AB10" s="1" t="s">
        <v>45</v>
      </c>
      <c r="AC10" s="1" t="s">
        <v>46</v>
      </c>
      <c r="AD10" s="13" t="s">
        <v>47</v>
      </c>
      <c r="AE10" s="1" t="s">
        <v>43</v>
      </c>
      <c r="AF10" s="1" t="s">
        <v>44</v>
      </c>
      <c r="AG10" s="1" t="s">
        <v>48</v>
      </c>
      <c r="AH10" s="1" t="s">
        <v>45</v>
      </c>
      <c r="AI10" s="1" t="s">
        <v>46</v>
      </c>
      <c r="AJ10" s="13" t="s">
        <v>47</v>
      </c>
      <c r="AK10" s="1" t="s">
        <v>43</v>
      </c>
      <c r="AL10" s="1" t="s">
        <v>44</v>
      </c>
      <c r="AM10" s="1" t="s">
        <v>48</v>
      </c>
      <c r="AN10" s="1" t="s">
        <v>45</v>
      </c>
      <c r="AO10" s="1" t="s">
        <v>46</v>
      </c>
      <c r="AP10" s="13" t="s">
        <v>47</v>
      </c>
      <c r="AQ10" s="1" t="s">
        <v>43</v>
      </c>
      <c r="AR10" s="1" t="s">
        <v>44</v>
      </c>
      <c r="AS10" s="1" t="s">
        <v>48</v>
      </c>
      <c r="AT10" s="1" t="s">
        <v>45</v>
      </c>
      <c r="AU10" s="1" t="s">
        <v>46</v>
      </c>
      <c r="AV10" s="13" t="s">
        <v>47</v>
      </c>
      <c r="AW10" s="113"/>
      <c r="AX10" s="113"/>
      <c r="AY10" s="113"/>
      <c r="AZ10" s="113"/>
      <c r="BA10" s="113"/>
    </row>
    <row r="11" spans="1:53" s="12" customFormat="1" ht="229.5" x14ac:dyDescent="0.2">
      <c r="A11" s="88" t="s">
        <v>49</v>
      </c>
      <c r="B11" s="88" t="s">
        <v>50</v>
      </c>
      <c r="C11" s="88" t="s">
        <v>51</v>
      </c>
      <c r="D11" s="88" t="s">
        <v>52</v>
      </c>
      <c r="E11" s="89" t="s">
        <v>53</v>
      </c>
      <c r="F11" s="90" t="s">
        <v>54</v>
      </c>
      <c r="G11" s="91" t="s">
        <v>55</v>
      </c>
      <c r="H11" s="21" t="s">
        <v>56</v>
      </c>
      <c r="I11" s="116" t="s">
        <v>57</v>
      </c>
      <c r="J11" s="21" t="s">
        <v>58</v>
      </c>
      <c r="K11" s="21" t="s">
        <v>59</v>
      </c>
      <c r="L11" s="117" t="str">
        <f>VLOOKUP(J11,Anexos!$B$37:$G$43,(HLOOKUP(K11,Anexos!$C$37:$G$38,2,0)),0)</f>
        <v>Alto</v>
      </c>
      <c r="M11" s="92" t="s">
        <v>60</v>
      </c>
      <c r="N11" s="118" t="s">
        <v>61</v>
      </c>
      <c r="O11" s="118" t="s">
        <v>62</v>
      </c>
      <c r="P11" s="21" t="s">
        <v>63</v>
      </c>
      <c r="Q11" s="21" t="s">
        <v>59</v>
      </c>
      <c r="R11" s="117" t="str">
        <f>VLOOKUP(P11,Anexos!$B$37:$G$43,(HLOOKUP(Q11,Anexos!$C$37:$G$38,2,0)),0)</f>
        <v>Moderado</v>
      </c>
      <c r="S11" s="119" t="s">
        <v>64</v>
      </c>
      <c r="T11" s="92" t="s">
        <v>65</v>
      </c>
      <c r="U11" s="88" t="s">
        <v>66</v>
      </c>
      <c r="V11" s="91" t="s">
        <v>67</v>
      </c>
      <c r="W11" s="100">
        <v>1</v>
      </c>
      <c r="X11" s="101">
        <v>46023</v>
      </c>
      <c r="Y11" s="102">
        <v>46387</v>
      </c>
      <c r="Z11" s="103">
        <v>46121</v>
      </c>
      <c r="AA11" s="99">
        <v>1</v>
      </c>
      <c r="AB11" s="104" t="s">
        <v>68</v>
      </c>
      <c r="AC11" s="93" t="s">
        <v>69</v>
      </c>
      <c r="AD11" s="92" t="s">
        <v>70</v>
      </c>
      <c r="AE11" s="120">
        <v>46210</v>
      </c>
      <c r="AF11" s="121">
        <v>1</v>
      </c>
      <c r="AG11" s="121">
        <v>1</v>
      </c>
      <c r="AH11" s="104" t="s">
        <v>262</v>
      </c>
      <c r="AI11" s="118" t="s">
        <v>69</v>
      </c>
      <c r="AJ11" s="128" t="s">
        <v>263</v>
      </c>
      <c r="AK11" s="120"/>
      <c r="AL11" s="121"/>
      <c r="AM11" s="121"/>
      <c r="AN11" s="21"/>
      <c r="AO11" s="118"/>
      <c r="AP11" s="21"/>
      <c r="AQ11" s="120"/>
      <c r="AR11" s="121"/>
      <c r="AS11" s="121"/>
      <c r="AT11" s="21"/>
      <c r="AU11" s="118"/>
      <c r="AV11" s="21"/>
    </row>
    <row r="12" spans="1:53" s="12" customFormat="1" ht="251.25" customHeight="1" x14ac:dyDescent="0.2">
      <c r="A12" s="88" t="s">
        <v>49</v>
      </c>
      <c r="B12" s="88" t="s">
        <v>50</v>
      </c>
      <c r="C12" s="88" t="s">
        <v>51</v>
      </c>
      <c r="D12" s="88" t="s">
        <v>52</v>
      </c>
      <c r="E12" s="89" t="s">
        <v>53</v>
      </c>
      <c r="F12" s="90" t="s">
        <v>71</v>
      </c>
      <c r="G12" s="91" t="s">
        <v>55</v>
      </c>
      <c r="H12" s="21" t="s">
        <v>56</v>
      </c>
      <c r="I12" s="116" t="s">
        <v>57</v>
      </c>
      <c r="J12" s="21" t="s">
        <v>58</v>
      </c>
      <c r="K12" s="21" t="s">
        <v>59</v>
      </c>
      <c r="L12" s="117" t="str">
        <f>VLOOKUP(J12,Anexos!$B$37:$G$43,(HLOOKUP(K12,Anexos!$C$37:$G$38,2,0)),0)</f>
        <v>Alto</v>
      </c>
      <c r="M12" s="92" t="s">
        <v>72</v>
      </c>
      <c r="N12" s="118" t="s">
        <v>61</v>
      </c>
      <c r="O12" s="118" t="s">
        <v>62</v>
      </c>
      <c r="P12" s="21" t="s">
        <v>63</v>
      </c>
      <c r="Q12" s="21" t="s">
        <v>59</v>
      </c>
      <c r="R12" s="117" t="str">
        <f>VLOOKUP(P12,Anexos!$B$37:$G$43,(HLOOKUP(Q12,Anexos!$C$37:$G$38,2,0)),0)</f>
        <v>Moderado</v>
      </c>
      <c r="S12" s="119" t="s">
        <v>64</v>
      </c>
      <c r="T12" s="92" t="s">
        <v>72</v>
      </c>
      <c r="U12" s="88" t="s">
        <v>73</v>
      </c>
      <c r="V12" s="93" t="s">
        <v>74</v>
      </c>
      <c r="W12" s="100">
        <v>1</v>
      </c>
      <c r="X12" s="101">
        <v>46023</v>
      </c>
      <c r="Y12" s="102">
        <v>46387</v>
      </c>
      <c r="Z12" s="103">
        <v>46121</v>
      </c>
      <c r="AA12" s="99">
        <v>1</v>
      </c>
      <c r="AB12" s="104" t="s">
        <v>75</v>
      </c>
      <c r="AC12" s="93" t="s">
        <v>69</v>
      </c>
      <c r="AD12" s="92" t="s">
        <v>70</v>
      </c>
      <c r="AE12" s="120">
        <v>46210</v>
      </c>
      <c r="AF12" s="121">
        <v>1</v>
      </c>
      <c r="AG12" s="121">
        <v>1</v>
      </c>
      <c r="AH12" s="104" t="s">
        <v>264</v>
      </c>
      <c r="AI12" s="118" t="s">
        <v>69</v>
      </c>
      <c r="AJ12" s="128" t="s">
        <v>263</v>
      </c>
      <c r="AK12" s="120"/>
      <c r="AL12" s="121"/>
      <c r="AM12" s="121"/>
      <c r="AN12" s="21"/>
      <c r="AO12" s="118"/>
      <c r="AP12" s="21"/>
      <c r="AQ12" s="120"/>
      <c r="AR12" s="121"/>
      <c r="AS12" s="121"/>
      <c r="AT12" s="21"/>
      <c r="AU12" s="118"/>
      <c r="AV12" s="21"/>
    </row>
    <row r="13" spans="1:53" s="12" customFormat="1" ht="165.75" x14ac:dyDescent="0.2">
      <c r="A13" s="88" t="s">
        <v>49</v>
      </c>
      <c r="B13" s="88" t="s">
        <v>50</v>
      </c>
      <c r="C13" s="88" t="s">
        <v>51</v>
      </c>
      <c r="D13" s="88" t="s">
        <v>52</v>
      </c>
      <c r="E13" s="89" t="s">
        <v>53</v>
      </c>
      <c r="F13" s="90" t="s">
        <v>71</v>
      </c>
      <c r="G13" s="91" t="s">
        <v>55</v>
      </c>
      <c r="H13" s="21" t="s">
        <v>56</v>
      </c>
      <c r="I13" s="116" t="s">
        <v>57</v>
      </c>
      <c r="J13" s="21" t="s">
        <v>58</v>
      </c>
      <c r="K13" s="21" t="s">
        <v>59</v>
      </c>
      <c r="L13" s="117" t="str">
        <f>VLOOKUP(J13,Anexos!$B$37:$G$43,(HLOOKUP(K13,Anexos!$C$37:$G$38,2,0)),0)</f>
        <v>Alto</v>
      </c>
      <c r="M13" s="92" t="s">
        <v>76</v>
      </c>
      <c r="N13" s="118" t="s">
        <v>61</v>
      </c>
      <c r="O13" s="118" t="s">
        <v>62</v>
      </c>
      <c r="P13" s="21" t="s">
        <v>63</v>
      </c>
      <c r="Q13" s="21" t="s">
        <v>59</v>
      </c>
      <c r="R13" s="117" t="str">
        <f>VLOOKUP(P13,Anexos!$B$37:$G$43,(HLOOKUP(Q13,Anexos!$C$37:$G$38,2,0)),0)</f>
        <v>Moderado</v>
      </c>
      <c r="S13" s="119" t="s">
        <v>64</v>
      </c>
      <c r="T13" s="92" t="s">
        <v>76</v>
      </c>
      <c r="U13" s="88" t="s">
        <v>73</v>
      </c>
      <c r="V13" s="93" t="s">
        <v>77</v>
      </c>
      <c r="W13" s="100">
        <v>1</v>
      </c>
      <c r="X13" s="101">
        <v>46023</v>
      </c>
      <c r="Y13" s="102">
        <v>46387</v>
      </c>
      <c r="Z13" s="103">
        <v>46121</v>
      </c>
      <c r="AA13" s="99">
        <v>1</v>
      </c>
      <c r="AB13" s="104" t="s">
        <v>78</v>
      </c>
      <c r="AC13" s="93" t="s">
        <v>69</v>
      </c>
      <c r="AD13" s="92" t="s">
        <v>70</v>
      </c>
      <c r="AE13" s="120">
        <v>46210</v>
      </c>
      <c r="AF13" s="121">
        <v>1</v>
      </c>
      <c r="AG13" s="121">
        <v>1</v>
      </c>
      <c r="AH13" s="104" t="s">
        <v>265</v>
      </c>
      <c r="AI13" s="118" t="s">
        <v>69</v>
      </c>
      <c r="AJ13" s="128" t="s">
        <v>263</v>
      </c>
      <c r="AK13" s="120"/>
      <c r="AL13" s="121"/>
      <c r="AM13" s="121"/>
      <c r="AN13" s="21"/>
      <c r="AO13" s="118"/>
      <c r="AP13" s="21"/>
      <c r="AQ13" s="120"/>
      <c r="AR13" s="121"/>
      <c r="AS13" s="121"/>
      <c r="AT13" s="21"/>
      <c r="AU13" s="118"/>
      <c r="AV13" s="21"/>
    </row>
    <row r="14" spans="1:53" s="12" customFormat="1" ht="165.75" x14ac:dyDescent="0.2">
      <c r="A14" s="88" t="s">
        <v>49</v>
      </c>
      <c r="B14" s="88" t="s">
        <v>50</v>
      </c>
      <c r="C14" s="92" t="s">
        <v>79</v>
      </c>
      <c r="D14" s="93" t="s">
        <v>52</v>
      </c>
      <c r="E14" s="94" t="s">
        <v>80</v>
      </c>
      <c r="F14" s="90" t="s">
        <v>81</v>
      </c>
      <c r="G14" s="91" t="s">
        <v>82</v>
      </c>
      <c r="H14" s="21" t="s">
        <v>56</v>
      </c>
      <c r="I14" s="116" t="s">
        <v>57</v>
      </c>
      <c r="J14" s="21" t="s">
        <v>83</v>
      </c>
      <c r="K14" s="21" t="s">
        <v>84</v>
      </c>
      <c r="L14" s="117" t="str">
        <f>VLOOKUP(J14,Anexos!$B$37:$G$43,(HLOOKUP(K14,Anexos!$C$37:$G$38,2,0)),0)</f>
        <v>Alto</v>
      </c>
      <c r="M14" s="92" t="s">
        <v>85</v>
      </c>
      <c r="N14" s="118" t="s">
        <v>61</v>
      </c>
      <c r="O14" s="118" t="s">
        <v>62</v>
      </c>
      <c r="P14" s="21" t="s">
        <v>83</v>
      </c>
      <c r="Q14" s="21" t="s">
        <v>84</v>
      </c>
      <c r="R14" s="117" t="str">
        <f>VLOOKUP(P14,Anexos!$B$37:$G$43,(HLOOKUP(Q14,Anexos!$C$37:$G$38,2,0)),0)</f>
        <v>Alto</v>
      </c>
      <c r="S14" s="119" t="s">
        <v>64</v>
      </c>
      <c r="T14" s="92" t="s">
        <v>85</v>
      </c>
      <c r="U14" s="88" t="s">
        <v>86</v>
      </c>
      <c r="V14" s="93" t="s">
        <v>87</v>
      </c>
      <c r="W14" s="105">
        <v>1</v>
      </c>
      <c r="X14" s="101">
        <v>46023</v>
      </c>
      <c r="Y14" s="102">
        <v>46387</v>
      </c>
      <c r="Z14" s="103">
        <v>46121</v>
      </c>
      <c r="AA14" s="99">
        <v>1</v>
      </c>
      <c r="AB14" s="104" t="s">
        <v>88</v>
      </c>
      <c r="AC14" s="93" t="s">
        <v>69</v>
      </c>
      <c r="AD14" s="92" t="s">
        <v>70</v>
      </c>
      <c r="AE14" s="120">
        <v>46210</v>
      </c>
      <c r="AF14" s="121">
        <v>1</v>
      </c>
      <c r="AG14" s="121">
        <v>1</v>
      </c>
      <c r="AH14" s="104" t="s">
        <v>266</v>
      </c>
      <c r="AI14" s="118" t="s">
        <v>69</v>
      </c>
      <c r="AJ14" s="128" t="s">
        <v>263</v>
      </c>
      <c r="AK14" s="120"/>
      <c r="AL14" s="121"/>
      <c r="AM14" s="121"/>
      <c r="AN14" s="21"/>
      <c r="AO14" s="118"/>
      <c r="AP14" s="21"/>
      <c r="AQ14" s="120"/>
      <c r="AR14" s="121"/>
      <c r="AS14" s="121"/>
      <c r="AT14" s="21"/>
      <c r="AU14" s="118"/>
      <c r="AV14" s="21"/>
    </row>
    <row r="15" spans="1:53" s="12" customFormat="1" ht="362.25" customHeight="1" x14ac:dyDescent="0.2">
      <c r="A15" s="88" t="s">
        <v>49</v>
      </c>
      <c r="B15" s="88" t="s">
        <v>50</v>
      </c>
      <c r="C15" s="95" t="s">
        <v>89</v>
      </c>
      <c r="D15" s="96" t="s">
        <v>52</v>
      </c>
      <c r="E15" s="94" t="s">
        <v>90</v>
      </c>
      <c r="F15" s="97" t="s">
        <v>91</v>
      </c>
      <c r="G15" s="91" t="s">
        <v>92</v>
      </c>
      <c r="H15" s="21" t="s">
        <v>56</v>
      </c>
      <c r="I15" s="116" t="s">
        <v>57</v>
      </c>
      <c r="J15" s="21" t="s">
        <v>93</v>
      </c>
      <c r="K15" s="21" t="s">
        <v>94</v>
      </c>
      <c r="L15" s="117" t="str">
        <f>VLOOKUP(J15,Anexos!$B$37:$G$43,(HLOOKUP(K15,Anexos!$C$37:$G$38,2,0)),0)</f>
        <v>Moderado</v>
      </c>
      <c r="M15" s="98" t="s">
        <v>95</v>
      </c>
      <c r="N15" s="118" t="s">
        <v>61</v>
      </c>
      <c r="O15" s="118" t="s">
        <v>62</v>
      </c>
      <c r="P15" s="21" t="s">
        <v>83</v>
      </c>
      <c r="Q15" s="21" t="s">
        <v>94</v>
      </c>
      <c r="R15" s="117" t="str">
        <f>VLOOKUP(P15,Anexos!$B$37:$G$43,(HLOOKUP(Q15,Anexos!$C$37:$G$38,2,0)),0)</f>
        <v>Bajo</v>
      </c>
      <c r="S15" s="119" t="s">
        <v>64</v>
      </c>
      <c r="T15" s="98" t="s">
        <v>96</v>
      </c>
      <c r="U15" s="97" t="s">
        <v>97</v>
      </c>
      <c r="V15" s="91" t="s">
        <v>98</v>
      </c>
      <c r="W15" s="99">
        <v>1</v>
      </c>
      <c r="X15" s="101">
        <v>46023</v>
      </c>
      <c r="Y15" s="102">
        <v>46387</v>
      </c>
      <c r="Z15" s="103">
        <v>46121</v>
      </c>
      <c r="AA15" s="99">
        <v>0.86206896551724133</v>
      </c>
      <c r="AB15" s="104" t="s">
        <v>99</v>
      </c>
      <c r="AC15" s="93" t="s">
        <v>69</v>
      </c>
      <c r="AD15" s="92" t="s">
        <v>70</v>
      </c>
      <c r="AE15" s="120">
        <v>46210</v>
      </c>
      <c r="AF15" s="121">
        <f>+((28+29+29)/(28+29+29))/100%</f>
        <v>1</v>
      </c>
      <c r="AG15" s="258">
        <f>+((25+28+29+29)/(25+28+29+29))*100%</f>
        <v>1</v>
      </c>
      <c r="AH15" s="104" t="s">
        <v>267</v>
      </c>
      <c r="AI15" s="118" t="s">
        <v>69</v>
      </c>
      <c r="AJ15" s="128" t="s">
        <v>263</v>
      </c>
      <c r="AK15" s="120"/>
      <c r="AL15" s="121"/>
      <c r="AM15" s="121"/>
      <c r="AN15" s="21"/>
      <c r="AO15" s="118"/>
      <c r="AP15" s="21"/>
      <c r="AQ15" s="120"/>
      <c r="AR15" s="121"/>
      <c r="AS15" s="121"/>
      <c r="AT15" s="21"/>
      <c r="AU15" s="118"/>
      <c r="AV15" s="21"/>
    </row>
    <row r="16" spans="1:53" x14ac:dyDescent="0.2">
      <c r="A16" s="113"/>
      <c r="B16" s="113"/>
      <c r="C16" s="113"/>
      <c r="D16" s="113"/>
      <c r="E16" s="113"/>
      <c r="F16" s="12"/>
      <c r="G16" s="12"/>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5"/>
      <c r="AI16" s="113"/>
      <c r="AJ16" s="113"/>
      <c r="AK16" s="113"/>
      <c r="AL16" s="113"/>
      <c r="AM16" s="113"/>
      <c r="AN16" s="113"/>
      <c r="AO16" s="113"/>
      <c r="AP16" s="113"/>
      <c r="AQ16" s="113"/>
      <c r="AR16" s="113"/>
      <c r="AS16" s="113"/>
      <c r="AT16" s="113"/>
      <c r="AU16" s="113"/>
      <c r="AV16" s="113"/>
      <c r="AW16" s="113"/>
      <c r="AX16" s="113"/>
      <c r="AY16" s="113"/>
      <c r="AZ16" s="113"/>
      <c r="BA16" s="113"/>
    </row>
    <row r="17" spans="34:34" x14ac:dyDescent="0.2">
      <c r="AH17" s="11"/>
    </row>
    <row r="18" spans="34:34" x14ac:dyDescent="0.2">
      <c r="AH18" s="11"/>
    </row>
  </sheetData>
  <sheetProtection formatCells="0" formatColumns="0" formatRows="0" insertColumns="0" insertRows="0" insertHyperlinks="0" deleteColumns="0" deleteRows="0" sort="0" autoFilter="0" pivotTables="0"/>
  <mergeCells count="27">
    <mergeCell ref="A9:A10"/>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 ref="AK9:AP9"/>
    <mergeCell ref="AQ9:AV9"/>
    <mergeCell ref="S9:S10"/>
    <mergeCell ref="O9:O10"/>
    <mergeCell ref="Z8:AV8"/>
    <mergeCell ref="H9:H10"/>
    <mergeCell ref="Z9:AD9"/>
    <mergeCell ref="J9:L9"/>
    <mergeCell ref="M8:Y8"/>
    <mergeCell ref="T9:Y9"/>
    <mergeCell ref="M9:M10"/>
  </mergeCells>
  <phoneticPr fontId="5" type="noConversion"/>
  <conditionalFormatting sqref="K14">
    <cfRule type="duplicateValues" dxfId="10" priority="6"/>
  </conditionalFormatting>
  <conditionalFormatting sqref="L11:L15">
    <cfRule type="containsText" dxfId="9" priority="11" operator="containsText" text="Bajo">
      <formula>NOT(ISERROR(SEARCH("Bajo",L11)))</formula>
    </cfRule>
    <cfRule type="containsText" dxfId="8" priority="12" operator="containsText" text="Moderado">
      <formula>NOT(ISERROR(SEARCH("Moderado",L11)))</formula>
    </cfRule>
    <cfRule type="containsText" dxfId="7" priority="13" operator="containsText" text="Alto">
      <formula>NOT(ISERROR(SEARCH("Alto",L11)))</formula>
    </cfRule>
    <cfRule type="containsText" dxfId="6" priority="14" operator="containsText" text="Extremo">
      <formula>NOT(ISERROR(SEARCH("Extremo",L11)))</formula>
    </cfRule>
  </conditionalFormatting>
  <conditionalFormatting sqref="P12:Q12">
    <cfRule type="duplicateValues" dxfId="5" priority="5"/>
  </conditionalFormatting>
  <conditionalFormatting sqref="R11:R15">
    <cfRule type="containsText" dxfId="4" priority="1" operator="containsText" text="Bajo">
      <formula>NOT(ISERROR(SEARCH("Bajo",R11)))</formula>
    </cfRule>
    <cfRule type="containsText" dxfId="3" priority="2" operator="containsText" text="Moderado">
      <formula>NOT(ISERROR(SEARCH("Moderado",R11)))</formula>
    </cfRule>
    <cfRule type="containsText" dxfId="2" priority="3" operator="containsText" text="Alto">
      <formula>NOT(ISERROR(SEARCH("Alto",R11)))</formula>
    </cfRule>
    <cfRule type="containsText" dxfId="1" priority="4" operator="containsText" text="Extremo">
      <formula>NOT(ISERROR(SEARCH("Extremo",R11)))</formula>
    </cfRule>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51" yWindow="420" count="9">
        <x14:dataValidation type="list" allowBlank="1" showInputMessage="1" showErrorMessage="1" xr:uid="{00000000-0002-0000-0000-000020000000}">
          <x14:formula1>
            <xm:f>Anexos!$I$39:$I$43</xm:f>
          </x14:formula1>
          <xm:sqref>P11:P15 J11:J15</xm:sqref>
        </x14:dataValidation>
        <x14:dataValidation type="list" allowBlank="1" showInputMessage="1" showErrorMessage="1" xr:uid="{00000000-0002-0000-0000-000021000000}">
          <x14:formula1>
            <xm:f>Anexos!$J$39:$J$43</xm:f>
          </x14:formula1>
          <xm:sqref>K11:K15 Q11:Q15</xm:sqref>
        </x14:dataValidation>
        <x14:dataValidation type="list" allowBlank="1" showInputMessage="1" showErrorMessage="1" xr:uid="{00000000-0002-0000-0000-000022000000}">
          <x14:formula1>
            <xm:f>Anexos!$I$48:$I$49</xm:f>
          </x14:formula1>
          <xm:sqref>N11:N15</xm:sqref>
        </x14:dataValidation>
        <x14:dataValidation type="list" allowBlank="1" showInputMessage="1" showErrorMessage="1" xr:uid="{00000000-0002-0000-0000-000023000000}">
          <x14:formula1>
            <xm:f>Anexos!$J$48:$J$49</xm:f>
          </x14:formula1>
          <xm:sqref>AO11:AO15 AU11:AU15 AC11:AC15 AI11:AI15</xm:sqref>
        </x14:dataValidation>
        <x14:dataValidation type="list" allowBlank="1" showInputMessage="1" showErrorMessage="1" xr:uid="{00000000-0002-0000-0000-000024000000}">
          <x14:formula1>
            <xm:f>Anexos!$I$7:$I$9</xm:f>
          </x14:formula1>
          <xm:sqref>C6</xm:sqref>
        </x14:dataValidation>
        <x14:dataValidation type="list" allowBlank="1" showInputMessage="1" showErrorMessage="1" xr:uid="{00000000-0002-0000-0000-000025000000}">
          <x14:formula1>
            <xm:f>Anexos!$I$11:$I$13</xm:f>
          </x14:formula1>
          <xm:sqref>H11:H15</xm:sqref>
        </x14:dataValidation>
        <x14:dataValidation type="list" allowBlank="1" showInputMessage="1" showErrorMessage="1" xr:uid="{00000000-0002-0000-0000-000026000000}">
          <x14:formula1>
            <xm:f>Anexos!$K$48:$K$49</xm:f>
          </x14:formula1>
          <xm:sqref>O11:O15</xm:sqref>
        </x14:dataValidation>
        <x14:dataValidation type="list" allowBlank="1" showInputMessage="1" showErrorMessage="1" xr:uid="{00000000-0002-0000-0000-000027000000}">
          <x14:formula1>
            <xm:f>Anexos!$J$52:$J$54</xm:f>
          </x14:formula1>
          <xm:sqref>S11:S15</xm:sqref>
        </x14:dataValidation>
        <x14:dataValidation type="list" allowBlank="1" showInputMessage="1" showErrorMessage="1" xr:uid="{00000000-0002-0000-0000-000028000000}">
          <x14:formula1>
            <xm:f>Anexos!$B$7:$B$18</xm:f>
          </x14:formula1>
          <xm:sqref>I11:I15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1"/>
  <sheetViews>
    <sheetView zoomScaleNormal="100" zoomScaleSheetLayoutView="70" zoomScalePageLayoutView="25" workbookViewId="0"/>
  </sheetViews>
  <sheetFormatPr baseColWidth="10" defaultColWidth="2.85546875" defaultRowHeight="12.75" x14ac:dyDescent="0.2"/>
  <cols>
    <col min="1" max="1" width="1.140625" style="40" customWidth="1"/>
    <col min="2" max="2" width="11.7109375" style="44" customWidth="1"/>
    <col min="3" max="3" width="35.28515625" style="44" customWidth="1"/>
    <col min="4" max="4" width="10.85546875" style="41" bestFit="1" customWidth="1"/>
    <col min="5" max="5" width="8.140625" style="41" customWidth="1"/>
    <col min="6" max="6" width="41.140625" style="41" customWidth="1"/>
    <col min="7" max="7" width="73.7109375" style="42" customWidth="1"/>
    <col min="8" max="8" width="14" style="43" customWidth="1"/>
    <col min="9" max="9" width="5.85546875" style="43" bestFit="1" customWidth="1"/>
    <col min="10" max="10" width="14.140625" style="42" customWidth="1"/>
    <col min="11" max="11" width="5.85546875" style="42" bestFit="1" customWidth="1"/>
    <col min="12" max="12" width="13.85546875" style="42" bestFit="1" customWidth="1"/>
    <col min="13" max="13" width="13.28515625" style="41" bestFit="1" customWidth="1"/>
    <col min="14" max="14" width="13.7109375" style="41" customWidth="1"/>
    <col min="15" max="15" width="11.7109375" style="41" customWidth="1"/>
    <col min="16" max="16" width="11.140625" style="40" customWidth="1"/>
    <col min="17" max="17" width="15.28515625" style="40" customWidth="1"/>
    <col min="18" max="18" width="12.42578125" style="40" customWidth="1"/>
    <col min="19" max="19" width="16.7109375" style="40" customWidth="1"/>
    <col min="20" max="20" width="14.42578125" style="40" customWidth="1"/>
    <col min="21" max="21" width="14.7109375" style="40" customWidth="1"/>
    <col min="22" max="22" width="40" style="40" customWidth="1"/>
    <col min="23" max="23" width="37.7109375" style="40" customWidth="1"/>
    <col min="24" max="16384" width="2.85546875" style="40"/>
  </cols>
  <sheetData>
    <row r="1" spans="1:23" ht="5.25" customHeight="1" x14ac:dyDescent="0.2"/>
    <row r="2" spans="1:23" ht="19.5" customHeight="1" x14ac:dyDescent="0.2">
      <c r="B2" s="228"/>
      <c r="C2" s="229"/>
      <c r="D2" s="189" t="s">
        <v>0</v>
      </c>
      <c r="E2" s="190"/>
      <c r="F2" s="190"/>
      <c r="G2" s="190"/>
      <c r="H2" s="190"/>
      <c r="I2" s="190"/>
      <c r="J2" s="190"/>
      <c r="K2" s="190"/>
      <c r="L2" s="190"/>
      <c r="M2" s="190"/>
      <c r="N2" s="190"/>
      <c r="O2" s="190"/>
      <c r="P2" s="190"/>
      <c r="Q2" s="190"/>
      <c r="R2" s="190"/>
      <c r="S2" s="190"/>
      <c r="T2" s="190"/>
      <c r="U2" s="191"/>
      <c r="V2" s="80" t="s">
        <v>1</v>
      </c>
      <c r="W2" s="80" t="s">
        <v>2</v>
      </c>
    </row>
    <row r="3" spans="1:23" ht="19.5" customHeight="1" x14ac:dyDescent="0.2">
      <c r="B3" s="230"/>
      <c r="C3" s="231"/>
      <c r="D3" s="192"/>
      <c r="E3" s="193"/>
      <c r="F3" s="193"/>
      <c r="G3" s="193"/>
      <c r="H3" s="193"/>
      <c r="I3" s="193"/>
      <c r="J3" s="193"/>
      <c r="K3" s="193"/>
      <c r="L3" s="193"/>
      <c r="M3" s="193"/>
      <c r="N3" s="193"/>
      <c r="O3" s="193"/>
      <c r="P3" s="193"/>
      <c r="Q3" s="193"/>
      <c r="R3" s="193"/>
      <c r="S3" s="193"/>
      <c r="T3" s="193"/>
      <c r="U3" s="194"/>
      <c r="V3" s="80" t="s">
        <v>3</v>
      </c>
      <c r="W3" s="80">
        <v>4</v>
      </c>
    </row>
    <row r="4" spans="1:23" ht="19.5" customHeight="1" x14ac:dyDescent="0.2">
      <c r="B4" s="230"/>
      <c r="C4" s="231"/>
      <c r="D4" s="192"/>
      <c r="E4" s="193"/>
      <c r="F4" s="193"/>
      <c r="G4" s="193"/>
      <c r="H4" s="193"/>
      <c r="I4" s="193"/>
      <c r="J4" s="193"/>
      <c r="K4" s="193"/>
      <c r="L4" s="193"/>
      <c r="M4" s="193"/>
      <c r="N4" s="193"/>
      <c r="O4" s="193"/>
      <c r="P4" s="193"/>
      <c r="Q4" s="193"/>
      <c r="R4" s="193"/>
      <c r="S4" s="193"/>
      <c r="T4" s="193"/>
      <c r="U4" s="194"/>
      <c r="V4" s="80" t="s">
        <v>4</v>
      </c>
      <c r="W4" s="80" t="s">
        <v>5</v>
      </c>
    </row>
    <row r="5" spans="1:23" ht="19.5" customHeight="1" x14ac:dyDescent="0.2">
      <c r="B5" s="232"/>
      <c r="C5" s="233"/>
      <c r="D5" s="195"/>
      <c r="E5" s="196"/>
      <c r="F5" s="196"/>
      <c r="G5" s="196"/>
      <c r="H5" s="196"/>
      <c r="I5" s="196"/>
      <c r="J5" s="196"/>
      <c r="K5" s="196"/>
      <c r="L5" s="196"/>
      <c r="M5" s="196"/>
      <c r="N5" s="196"/>
      <c r="O5" s="196"/>
      <c r="P5" s="196"/>
      <c r="Q5" s="196"/>
      <c r="R5" s="196"/>
      <c r="S5" s="196"/>
      <c r="T5" s="196"/>
      <c r="U5" s="197"/>
      <c r="V5" s="80" t="s">
        <v>6</v>
      </c>
      <c r="W5" s="80" t="s">
        <v>100</v>
      </c>
    </row>
    <row r="6" spans="1:23" ht="12" customHeight="1" x14ac:dyDescent="0.2">
      <c r="B6" s="40"/>
      <c r="C6" s="40"/>
      <c r="D6" s="79"/>
      <c r="E6" s="79"/>
      <c r="F6" s="79"/>
      <c r="G6" s="79"/>
      <c r="H6" s="79"/>
      <c r="I6" s="79"/>
      <c r="J6" s="79"/>
      <c r="K6" s="79"/>
      <c r="L6" s="79"/>
      <c r="W6" s="85" t="s">
        <v>8</v>
      </c>
    </row>
    <row r="7" spans="1:23" ht="20.25" customHeight="1" x14ac:dyDescent="0.2">
      <c r="B7" s="198" t="s">
        <v>101</v>
      </c>
      <c r="C7" s="198"/>
      <c r="D7" s="198"/>
      <c r="E7" s="198"/>
      <c r="F7" s="198"/>
      <c r="G7" s="198"/>
      <c r="H7" s="198"/>
      <c r="I7" s="198"/>
      <c r="J7" s="198"/>
      <c r="K7" s="198"/>
      <c r="L7" s="198"/>
      <c r="M7" s="198"/>
      <c r="N7" s="198"/>
      <c r="O7" s="198"/>
      <c r="P7" s="198"/>
      <c r="Q7" s="198"/>
      <c r="R7" s="198"/>
      <c r="S7" s="198"/>
      <c r="T7" s="198"/>
      <c r="U7" s="198"/>
      <c r="V7" s="198"/>
      <c r="W7" s="198"/>
    </row>
    <row r="8" spans="1:23" x14ac:dyDescent="0.2">
      <c r="B8" s="73"/>
      <c r="C8" s="73"/>
      <c r="D8" s="78"/>
      <c r="E8" s="72"/>
      <c r="F8" s="72"/>
      <c r="L8" s="76"/>
    </row>
    <row r="9" spans="1:23" ht="15" customHeight="1" x14ac:dyDescent="0.2">
      <c r="A9" s="47"/>
      <c r="B9" s="219" t="s">
        <v>102</v>
      </c>
      <c r="C9" s="220"/>
      <c r="D9" s="201">
        <v>46094</v>
      </c>
      <c r="E9" s="202"/>
      <c r="F9" s="74" t="s">
        <v>103</v>
      </c>
      <c r="G9" s="203" t="s">
        <v>49</v>
      </c>
      <c r="H9" s="204"/>
      <c r="I9" s="77"/>
      <c r="J9" s="219" t="s">
        <v>104</v>
      </c>
      <c r="K9" s="219"/>
      <c r="L9" s="219"/>
      <c r="M9" s="220"/>
      <c r="N9" s="202" t="s">
        <v>105</v>
      </c>
      <c r="O9" s="202"/>
      <c r="P9" s="202"/>
      <c r="Q9" s="202"/>
      <c r="R9" s="202"/>
      <c r="T9" s="43"/>
      <c r="U9" s="43"/>
    </row>
    <row r="10" spans="1:23" x14ac:dyDescent="0.2">
      <c r="B10" s="73"/>
      <c r="C10" s="73"/>
      <c r="D10" s="72"/>
      <c r="E10" s="72"/>
      <c r="F10" s="72"/>
      <c r="L10" s="76"/>
    </row>
    <row r="11" spans="1:23" s="68" customFormat="1" ht="28.5" customHeight="1" x14ac:dyDescent="0.2">
      <c r="B11" s="200" t="s">
        <v>106</v>
      </c>
      <c r="C11" s="200" t="s">
        <v>107</v>
      </c>
      <c r="D11" s="200" t="s">
        <v>108</v>
      </c>
      <c r="E11" s="200"/>
      <c r="F11" s="215" t="s">
        <v>109</v>
      </c>
      <c r="G11" s="200" t="s">
        <v>110</v>
      </c>
      <c r="H11" s="206" t="s">
        <v>111</v>
      </c>
      <c r="I11" s="207"/>
      <c r="J11" s="207"/>
      <c r="K11" s="207"/>
      <c r="L11" s="207"/>
      <c r="M11" s="207"/>
      <c r="N11" s="207"/>
      <c r="O11" s="207"/>
      <c r="P11" s="208"/>
      <c r="Q11" s="214" t="s">
        <v>112</v>
      </c>
      <c r="R11" s="214"/>
      <c r="S11" s="214"/>
      <c r="T11" s="214"/>
      <c r="U11" s="199" t="s">
        <v>113</v>
      </c>
    </row>
    <row r="12" spans="1:23" s="68" customFormat="1" ht="21.75" customHeight="1" x14ac:dyDescent="0.2">
      <c r="B12" s="200"/>
      <c r="C12" s="200"/>
      <c r="D12" s="200"/>
      <c r="E12" s="200"/>
      <c r="F12" s="216"/>
      <c r="G12" s="200"/>
      <c r="H12" s="206" t="s">
        <v>114</v>
      </c>
      <c r="I12" s="207"/>
      <c r="J12" s="207"/>
      <c r="K12" s="208"/>
      <c r="L12" s="206" t="s">
        <v>115</v>
      </c>
      <c r="M12" s="207"/>
      <c r="N12" s="207"/>
      <c r="O12" s="207"/>
      <c r="P12" s="208"/>
      <c r="Q12" s="209" t="s">
        <v>116</v>
      </c>
      <c r="R12" s="209" t="s">
        <v>117</v>
      </c>
      <c r="S12" s="209" t="s">
        <v>118</v>
      </c>
      <c r="T12" s="212" t="s">
        <v>119</v>
      </c>
      <c r="U12" s="199" t="s">
        <v>120</v>
      </c>
    </row>
    <row r="13" spans="1:23" s="68" customFormat="1" ht="63.75" x14ac:dyDescent="0.2">
      <c r="B13" s="200"/>
      <c r="C13" s="200"/>
      <c r="D13" s="70" t="s">
        <v>121</v>
      </c>
      <c r="E13" s="70" t="s">
        <v>36</v>
      </c>
      <c r="F13" s="217"/>
      <c r="G13" s="200"/>
      <c r="H13" s="70" t="s">
        <v>122</v>
      </c>
      <c r="I13" s="70" t="s">
        <v>123</v>
      </c>
      <c r="J13" s="70" t="s">
        <v>124</v>
      </c>
      <c r="K13" s="70" t="s">
        <v>123</v>
      </c>
      <c r="L13" s="70" t="s">
        <v>125</v>
      </c>
      <c r="M13" s="71" t="s">
        <v>38</v>
      </c>
      <c r="N13" s="71" t="s">
        <v>126</v>
      </c>
      <c r="O13" s="71" t="s">
        <v>127</v>
      </c>
      <c r="P13" s="70" t="s">
        <v>128</v>
      </c>
      <c r="Q13" s="210"/>
      <c r="R13" s="210"/>
      <c r="S13" s="210"/>
      <c r="T13" s="213"/>
      <c r="U13" s="199"/>
    </row>
    <row r="14" spans="1:23" s="61" customFormat="1" ht="191.25" x14ac:dyDescent="0.2">
      <c r="B14" s="184" t="s">
        <v>53</v>
      </c>
      <c r="C14" s="184" t="s">
        <v>55</v>
      </c>
      <c r="D14" s="167" t="s">
        <v>129</v>
      </c>
      <c r="E14" s="170">
        <f>VLOOKUP(D14,Criterios!$A$20:$B$24,2,FALSE)</f>
        <v>0.8</v>
      </c>
      <c r="F14" s="187" t="s">
        <v>130</v>
      </c>
      <c r="G14" s="66" t="s">
        <v>131</v>
      </c>
      <c r="H14" s="64" t="s">
        <v>132</v>
      </c>
      <c r="I14" s="65">
        <f>VLOOKUP(H14,Criterios!$B$3:$C$6,2,FALSE)</f>
        <v>0.25</v>
      </c>
      <c r="J14" s="64" t="s">
        <v>62</v>
      </c>
      <c r="K14" s="65">
        <f>VLOOKUP(J14,Criterios!$B$7:$C$9,2,FALSE)</f>
        <v>0.15</v>
      </c>
      <c r="L14" s="64" t="s">
        <v>133</v>
      </c>
      <c r="M14" s="64" t="s">
        <v>134</v>
      </c>
      <c r="N14" s="64" t="s">
        <v>135</v>
      </c>
      <c r="O14" s="64" t="s">
        <v>136</v>
      </c>
      <c r="P14" s="64" t="s">
        <v>137</v>
      </c>
      <c r="Q14" s="63">
        <f t="shared" ref="Q14:Q31" si="0">+I14+K14</f>
        <v>0.4</v>
      </c>
      <c r="R14" s="63">
        <f>(E14-(E14*Q14))</f>
        <v>0.48</v>
      </c>
      <c r="S14" s="180">
        <f>IF(R15&gt;1%,R15,R14)</f>
        <v>0.48</v>
      </c>
      <c r="T14" s="181">
        <f>IF(S18&gt;1%,S18,(IF(S16&gt;1%,S16,S14)))</f>
        <v>0.17279999999999998</v>
      </c>
      <c r="U14" s="177" t="str">
        <f>IF(T14&lt;=20%,Criterios!$A$20,IF(T14&lt;=40%,Criterios!$A$21,IF(T14&lt;=60%,Criterios!$A$22,IF(T14&lt;=80,Criterios!$A$23,Criterios!$A$24))))</f>
        <v>Muy baja</v>
      </c>
    </row>
    <row r="15" spans="1:23" s="61" customFormat="1" ht="14.25" x14ac:dyDescent="0.2">
      <c r="B15" s="185"/>
      <c r="C15" s="185"/>
      <c r="D15" s="168"/>
      <c r="E15" s="171"/>
      <c r="F15" s="188"/>
      <c r="G15" s="60" t="s">
        <v>138</v>
      </c>
      <c r="H15" s="58" t="s">
        <v>139</v>
      </c>
      <c r="I15" s="59">
        <f>VLOOKUP(H15,Criterios!$B$3:$C$6,2,FALSE)</f>
        <v>0</v>
      </c>
      <c r="J15" s="58" t="s">
        <v>139</v>
      </c>
      <c r="K15" s="59">
        <f>VLOOKUP(J15,Criterios!$B$7:$C$9,2,FALSE)</f>
        <v>0</v>
      </c>
      <c r="L15" s="58"/>
      <c r="M15" s="58"/>
      <c r="N15" s="58"/>
      <c r="O15" s="58"/>
      <c r="P15" s="58"/>
      <c r="Q15" s="57">
        <f t="shared" si="0"/>
        <v>0</v>
      </c>
      <c r="R15" s="57">
        <f>(R14-(R14*Q15))</f>
        <v>0.48</v>
      </c>
      <c r="S15" s="163"/>
      <c r="T15" s="182"/>
      <c r="U15" s="178"/>
    </row>
    <row r="16" spans="1:23" s="61" customFormat="1" ht="127.5" x14ac:dyDescent="0.2">
      <c r="B16" s="185"/>
      <c r="C16" s="185"/>
      <c r="D16" s="168"/>
      <c r="E16" s="171"/>
      <c r="F16" s="188" t="s">
        <v>140</v>
      </c>
      <c r="G16" s="60" t="s">
        <v>141</v>
      </c>
      <c r="H16" s="58" t="s">
        <v>132</v>
      </c>
      <c r="I16" s="59">
        <f>VLOOKUP(H16,Criterios!$B$3:$C$6,2,FALSE)</f>
        <v>0.25</v>
      </c>
      <c r="J16" s="58" t="s">
        <v>62</v>
      </c>
      <c r="K16" s="59">
        <f>VLOOKUP(J16,Criterios!$B$7:$C$9,2,FALSE)</f>
        <v>0.15</v>
      </c>
      <c r="L16" s="58" t="s">
        <v>133</v>
      </c>
      <c r="M16" s="58" t="s">
        <v>134</v>
      </c>
      <c r="N16" s="58" t="s">
        <v>135</v>
      </c>
      <c r="O16" s="58" t="s">
        <v>136</v>
      </c>
      <c r="P16" s="58" t="s">
        <v>137</v>
      </c>
      <c r="Q16" s="57">
        <f t="shared" si="0"/>
        <v>0.4</v>
      </c>
      <c r="R16" s="57">
        <f>IF(Q16&gt;1%,(R15-(R15*Q16)),Q16)</f>
        <v>0.28799999999999998</v>
      </c>
      <c r="S16" s="163">
        <f>IF(R17&gt;1%,R17,R16)</f>
        <v>0.17279999999999998</v>
      </c>
      <c r="T16" s="182"/>
      <c r="U16" s="178"/>
    </row>
    <row r="17" spans="1:21" s="61" customFormat="1" ht="102" x14ac:dyDescent="0.2">
      <c r="B17" s="185"/>
      <c r="C17" s="185"/>
      <c r="D17" s="168"/>
      <c r="E17" s="171"/>
      <c r="F17" s="188"/>
      <c r="G17" s="60" t="s">
        <v>142</v>
      </c>
      <c r="H17" s="58" t="s">
        <v>132</v>
      </c>
      <c r="I17" s="59">
        <f>VLOOKUP(H17,Criterios!$B$3:$C$6,2,FALSE)</f>
        <v>0.25</v>
      </c>
      <c r="J17" s="58" t="s">
        <v>62</v>
      </c>
      <c r="K17" s="59">
        <f>VLOOKUP(J17,Criterios!$B$7:$C$9,2,FALSE)</f>
        <v>0.15</v>
      </c>
      <c r="L17" s="58" t="s">
        <v>133</v>
      </c>
      <c r="M17" s="58" t="s">
        <v>134</v>
      </c>
      <c r="N17" s="58" t="s">
        <v>135</v>
      </c>
      <c r="O17" s="58" t="s">
        <v>136</v>
      </c>
      <c r="P17" s="58" t="s">
        <v>137</v>
      </c>
      <c r="Q17" s="57">
        <f t="shared" si="0"/>
        <v>0.4</v>
      </c>
      <c r="R17" s="57">
        <f>(R16-(R16*Q17))</f>
        <v>0.17279999999999998</v>
      </c>
      <c r="S17" s="163"/>
      <c r="T17" s="182"/>
      <c r="U17" s="178"/>
    </row>
    <row r="18" spans="1:21" s="61" customFormat="1" ht="14.25" x14ac:dyDescent="0.2">
      <c r="B18" s="185"/>
      <c r="C18" s="185"/>
      <c r="D18" s="168"/>
      <c r="E18" s="171"/>
      <c r="F18" s="173" t="s">
        <v>143</v>
      </c>
      <c r="G18" s="56" t="s">
        <v>144</v>
      </c>
      <c r="H18" s="58" t="s">
        <v>139</v>
      </c>
      <c r="I18" s="55">
        <f>VLOOKUP(H18,Criterios!$B$3:$C$6,2,FALSE)</f>
        <v>0</v>
      </c>
      <c r="J18" s="58" t="s">
        <v>139</v>
      </c>
      <c r="K18" s="55">
        <f>VLOOKUP(J18,Criterios!$B$7:$C$9,2,FALSE)</f>
        <v>0</v>
      </c>
      <c r="L18" s="54"/>
      <c r="M18" s="54"/>
      <c r="N18" s="54"/>
      <c r="O18" s="54"/>
      <c r="P18" s="54"/>
      <c r="Q18" s="53">
        <f t="shared" si="0"/>
        <v>0</v>
      </c>
      <c r="R18" s="53">
        <f>IF(Q18&gt;1%,(R17-(R17*Q18)),Q18)</f>
        <v>0</v>
      </c>
      <c r="S18" s="175">
        <f>IF(R19&gt;1%,R19,R18)</f>
        <v>0</v>
      </c>
      <c r="T18" s="182"/>
      <c r="U18" s="178"/>
    </row>
    <row r="19" spans="1:21" s="61" customFormat="1" ht="14.25" x14ac:dyDescent="0.2">
      <c r="B19" s="186"/>
      <c r="C19" s="186"/>
      <c r="D19" s="169"/>
      <c r="E19" s="172"/>
      <c r="F19" s="174"/>
      <c r="G19" s="52" t="s">
        <v>138</v>
      </c>
      <c r="H19" s="50" t="s">
        <v>139</v>
      </c>
      <c r="I19" s="51">
        <f>VLOOKUP(H19,Criterios!$B$3:$C$6,2,FALSE)</f>
        <v>0</v>
      </c>
      <c r="J19" s="50" t="s">
        <v>139</v>
      </c>
      <c r="K19" s="51">
        <f>VLOOKUP(J19,Criterios!$B$7:$C$9,2,FALSE)</f>
        <v>0</v>
      </c>
      <c r="L19" s="50"/>
      <c r="M19" s="50"/>
      <c r="N19" s="50"/>
      <c r="O19" s="50"/>
      <c r="P19" s="50"/>
      <c r="Q19" s="49">
        <f t="shared" si="0"/>
        <v>0</v>
      </c>
      <c r="R19" s="49">
        <f>IF(Q19&gt;1%,(R18-(R18*Q19)),Q19)</f>
        <v>0</v>
      </c>
      <c r="S19" s="176"/>
      <c r="T19" s="183"/>
      <c r="U19" s="179"/>
    </row>
    <row r="20" spans="1:21" s="61" customFormat="1" ht="26.25" customHeight="1" x14ac:dyDescent="0.2">
      <c r="B20" s="184" t="s">
        <v>80</v>
      </c>
      <c r="C20" s="184" t="s">
        <v>82</v>
      </c>
      <c r="D20" s="167" t="s">
        <v>145</v>
      </c>
      <c r="E20" s="170">
        <f>VLOOKUP(D20,Criterios!$A$20:$B$24,2,FALSE)</f>
        <v>0.4</v>
      </c>
      <c r="F20" s="187" t="s">
        <v>146</v>
      </c>
      <c r="G20" s="66" t="s">
        <v>147</v>
      </c>
      <c r="H20" s="64" t="s">
        <v>132</v>
      </c>
      <c r="I20" s="65">
        <f>VLOOKUP(H20,Criterios!$B$3:$C$6,2,FALSE)</f>
        <v>0.25</v>
      </c>
      <c r="J20" s="64" t="s">
        <v>62</v>
      </c>
      <c r="K20" s="65">
        <f>VLOOKUP(J20,Criterios!$B$7:$C$9,2,FALSE)</f>
        <v>0.15</v>
      </c>
      <c r="L20" s="64" t="s">
        <v>133</v>
      </c>
      <c r="M20" s="64" t="s">
        <v>134</v>
      </c>
      <c r="N20" s="64" t="s">
        <v>135</v>
      </c>
      <c r="O20" s="64" t="s">
        <v>136</v>
      </c>
      <c r="P20" s="64" t="s">
        <v>137</v>
      </c>
      <c r="Q20" s="63">
        <f t="shared" si="0"/>
        <v>0.4</v>
      </c>
      <c r="R20" s="63">
        <f>(E20-(E20*Q20))</f>
        <v>0.24</v>
      </c>
      <c r="S20" s="180">
        <f>IF(R21&gt;1%,R21,R20)</f>
        <v>0.24</v>
      </c>
      <c r="T20" s="181">
        <f>IF(S24&gt;1%,S24,(IF(S22&gt;1%,S22,S20)))</f>
        <v>0.24</v>
      </c>
      <c r="U20" s="177" t="str">
        <f>IF(T20&lt;=20%,Criterios!$A$20,IF(T20&lt;=40%,Criterios!$A$21,IF(T20&lt;=60%,Criterios!$A$22,IF(T20&lt;=80,Criterios!$A$23,Criterios!$A$24))))</f>
        <v>Baja</v>
      </c>
    </row>
    <row r="21" spans="1:21" s="61" customFormat="1" ht="26.25" customHeight="1" x14ac:dyDescent="0.2">
      <c r="B21" s="185"/>
      <c r="C21" s="185"/>
      <c r="D21" s="168"/>
      <c r="E21" s="171"/>
      <c r="F21" s="188"/>
      <c r="G21" s="60" t="s">
        <v>138</v>
      </c>
      <c r="H21" s="58" t="s">
        <v>139</v>
      </c>
      <c r="I21" s="59">
        <f>VLOOKUP(H21,Criterios!$B$3:$C$6,2,FALSE)</f>
        <v>0</v>
      </c>
      <c r="J21" s="58" t="s">
        <v>139</v>
      </c>
      <c r="K21" s="59">
        <f>VLOOKUP(J21,Criterios!$B$7:$C$9,2,FALSE)</f>
        <v>0</v>
      </c>
      <c r="L21" s="58"/>
      <c r="M21" s="58"/>
      <c r="N21" s="58"/>
      <c r="O21" s="58"/>
      <c r="P21" s="58"/>
      <c r="Q21" s="57">
        <f t="shared" si="0"/>
        <v>0</v>
      </c>
      <c r="R21" s="57">
        <f>(R20-(R20*Q21))</f>
        <v>0.24</v>
      </c>
      <c r="S21" s="163"/>
      <c r="T21" s="182"/>
      <c r="U21" s="178"/>
    </row>
    <row r="22" spans="1:21" s="61" customFormat="1" ht="14.25" x14ac:dyDescent="0.2">
      <c r="B22" s="185"/>
      <c r="C22" s="185"/>
      <c r="D22" s="168"/>
      <c r="E22" s="171"/>
      <c r="F22" s="188" t="s">
        <v>148</v>
      </c>
      <c r="G22" s="60" t="s">
        <v>144</v>
      </c>
      <c r="H22" s="58" t="s">
        <v>139</v>
      </c>
      <c r="I22" s="59">
        <f>VLOOKUP(H22,Criterios!$B$3:$C$6,2,FALSE)</f>
        <v>0</v>
      </c>
      <c r="J22" s="58" t="s">
        <v>139</v>
      </c>
      <c r="K22" s="59">
        <f>VLOOKUP(J22,Criterios!$B$7:$C$9,2,FALSE)</f>
        <v>0</v>
      </c>
      <c r="L22" s="58"/>
      <c r="M22" s="58"/>
      <c r="N22" s="58"/>
      <c r="O22" s="58"/>
      <c r="P22" s="58"/>
      <c r="Q22" s="57">
        <f t="shared" si="0"/>
        <v>0</v>
      </c>
      <c r="R22" s="57">
        <f>IF(Q22&gt;1%,(R21-(R21*Q22)),Q22)</f>
        <v>0</v>
      </c>
      <c r="S22" s="163">
        <f>IF(R23&gt;1%,R23,R22)</f>
        <v>0</v>
      </c>
      <c r="T22" s="182"/>
      <c r="U22" s="178"/>
    </row>
    <row r="23" spans="1:21" s="61" customFormat="1" ht="14.25" x14ac:dyDescent="0.2">
      <c r="B23" s="185"/>
      <c r="C23" s="185"/>
      <c r="D23" s="168"/>
      <c r="E23" s="171"/>
      <c r="F23" s="188"/>
      <c r="G23" s="60" t="s">
        <v>138</v>
      </c>
      <c r="H23" s="58" t="s">
        <v>139</v>
      </c>
      <c r="I23" s="59">
        <f>VLOOKUP(H23,Criterios!$B$3:$C$6,2,FALSE)</f>
        <v>0</v>
      </c>
      <c r="J23" s="58" t="s">
        <v>139</v>
      </c>
      <c r="K23" s="59">
        <f>VLOOKUP(J23,Criterios!$B$7:$C$9,2,FALSE)</f>
        <v>0</v>
      </c>
      <c r="L23" s="58"/>
      <c r="M23" s="58"/>
      <c r="N23" s="58"/>
      <c r="O23" s="58"/>
      <c r="P23" s="58"/>
      <c r="Q23" s="57">
        <f t="shared" si="0"/>
        <v>0</v>
      </c>
      <c r="R23" s="57">
        <f>(R22-(R22*Q23))</f>
        <v>0</v>
      </c>
      <c r="S23" s="163"/>
      <c r="T23" s="182"/>
      <c r="U23" s="178"/>
    </row>
    <row r="24" spans="1:21" s="61" customFormat="1" ht="14.25" x14ac:dyDescent="0.2">
      <c r="B24" s="185"/>
      <c r="C24" s="185"/>
      <c r="D24" s="168"/>
      <c r="E24" s="171"/>
      <c r="F24" s="173" t="s">
        <v>143</v>
      </c>
      <c r="G24" s="56" t="s">
        <v>144</v>
      </c>
      <c r="H24" s="58" t="s">
        <v>139</v>
      </c>
      <c r="I24" s="55">
        <f>VLOOKUP(H24,Criterios!$B$3:$C$6,2,FALSE)</f>
        <v>0</v>
      </c>
      <c r="J24" s="58" t="s">
        <v>139</v>
      </c>
      <c r="K24" s="55">
        <f>VLOOKUP(J24,Criterios!$B$7:$C$9,2,FALSE)</f>
        <v>0</v>
      </c>
      <c r="L24" s="54"/>
      <c r="M24" s="54"/>
      <c r="N24" s="54"/>
      <c r="O24" s="54"/>
      <c r="P24" s="54"/>
      <c r="Q24" s="53">
        <f t="shared" si="0"/>
        <v>0</v>
      </c>
      <c r="R24" s="53">
        <f>IF(Q24&gt;1%,(R23-(R23*Q24)),Q24)</f>
        <v>0</v>
      </c>
      <c r="S24" s="175">
        <f>IF(R25&gt;1%,R25,R24)</f>
        <v>0</v>
      </c>
      <c r="T24" s="182"/>
      <c r="U24" s="178"/>
    </row>
    <row r="25" spans="1:21" s="61" customFormat="1" ht="14.25" x14ac:dyDescent="0.2">
      <c r="B25" s="186"/>
      <c r="C25" s="186"/>
      <c r="D25" s="169"/>
      <c r="E25" s="172"/>
      <c r="F25" s="174"/>
      <c r="G25" s="52" t="s">
        <v>138</v>
      </c>
      <c r="H25" s="50" t="s">
        <v>139</v>
      </c>
      <c r="I25" s="51">
        <f>VLOOKUP(H25,Criterios!$B$3:$C$6,2,FALSE)</f>
        <v>0</v>
      </c>
      <c r="J25" s="50" t="s">
        <v>139</v>
      </c>
      <c r="K25" s="51">
        <f>VLOOKUP(J25,Criterios!$B$7:$C$9,2,FALSE)</f>
        <v>0</v>
      </c>
      <c r="L25" s="50"/>
      <c r="M25" s="50"/>
      <c r="N25" s="50"/>
      <c r="O25" s="50"/>
      <c r="P25" s="50"/>
      <c r="Q25" s="49">
        <f t="shared" si="0"/>
        <v>0</v>
      </c>
      <c r="R25" s="49">
        <f>IF(Q25&gt;1%,(R24-(R24*Q25)),Q25)</f>
        <v>0</v>
      </c>
      <c r="S25" s="176"/>
      <c r="T25" s="183"/>
      <c r="U25" s="179"/>
    </row>
    <row r="26" spans="1:21" s="61" customFormat="1" ht="27.75" customHeight="1" x14ac:dyDescent="0.2">
      <c r="B26" s="184" t="s">
        <v>90</v>
      </c>
      <c r="C26" s="223" t="s">
        <v>92</v>
      </c>
      <c r="D26" s="167" t="s">
        <v>149</v>
      </c>
      <c r="E26" s="170">
        <f>VLOOKUP(D26,Criterios!$A$20:$B$24,2,FALSE)</f>
        <v>0.6</v>
      </c>
      <c r="F26" s="187" t="s">
        <v>150</v>
      </c>
      <c r="G26" s="66" t="s">
        <v>95</v>
      </c>
      <c r="H26" s="64" t="s">
        <v>132</v>
      </c>
      <c r="I26" s="65">
        <f>VLOOKUP(H26,Criterios!$B$3:$C$6,2,FALSE)</f>
        <v>0.25</v>
      </c>
      <c r="J26" s="64" t="s">
        <v>62</v>
      </c>
      <c r="K26" s="65">
        <f>VLOOKUP(J26,Criterios!$B$7:$C$9,2,FALSE)</f>
        <v>0.15</v>
      </c>
      <c r="L26" s="64" t="s">
        <v>133</v>
      </c>
      <c r="M26" s="64" t="s">
        <v>134</v>
      </c>
      <c r="N26" s="64" t="s">
        <v>135</v>
      </c>
      <c r="O26" s="64" t="s">
        <v>136</v>
      </c>
      <c r="P26" s="64" t="s">
        <v>137</v>
      </c>
      <c r="Q26" s="63">
        <f t="shared" si="0"/>
        <v>0.4</v>
      </c>
      <c r="R26" s="63">
        <f>(E26-(E26*Q26))</f>
        <v>0.36</v>
      </c>
      <c r="S26" s="180">
        <f>IF(R27&gt;1%,R27,R26)</f>
        <v>0.36</v>
      </c>
      <c r="T26" s="181">
        <f>IF(S30&gt;1%,S30,(IF(S28&gt;1%,S28,S26)))</f>
        <v>0.36</v>
      </c>
      <c r="U26" s="177" t="str">
        <f>IF(T26&lt;=20%,Criterios!$A$20,IF(T26&lt;=40%,Criterios!$A$21,IF(T26&lt;=60%,Criterios!$A$22,IF(T26&lt;=80,Criterios!$A$23,Criterios!$A$24))))</f>
        <v>Baja</v>
      </c>
    </row>
    <row r="27" spans="1:21" s="61" customFormat="1" ht="27.75" customHeight="1" x14ac:dyDescent="0.2">
      <c r="B27" s="185"/>
      <c r="C27" s="224"/>
      <c r="D27" s="168"/>
      <c r="E27" s="171"/>
      <c r="F27" s="188"/>
      <c r="G27" s="60" t="s">
        <v>138</v>
      </c>
      <c r="H27" s="58" t="s">
        <v>139</v>
      </c>
      <c r="I27" s="59">
        <f>VLOOKUP(H27,Criterios!$B$3:$C$6,2,FALSE)</f>
        <v>0</v>
      </c>
      <c r="J27" s="58" t="s">
        <v>139</v>
      </c>
      <c r="K27" s="59">
        <f>VLOOKUP(J27,Criterios!$B$7:$C$9,2,FALSE)</f>
        <v>0</v>
      </c>
      <c r="L27" s="58"/>
      <c r="M27" s="58"/>
      <c r="N27" s="58"/>
      <c r="O27" s="58"/>
      <c r="P27" s="58"/>
      <c r="Q27" s="57">
        <f t="shared" si="0"/>
        <v>0</v>
      </c>
      <c r="R27" s="57">
        <f>(R26-(R26*Q27))</f>
        <v>0.36</v>
      </c>
      <c r="S27" s="163"/>
      <c r="T27" s="182"/>
      <c r="U27" s="178"/>
    </row>
    <row r="28" spans="1:21" s="61" customFormat="1" ht="14.25" x14ac:dyDescent="0.2">
      <c r="B28" s="185"/>
      <c r="C28" s="224"/>
      <c r="D28" s="168"/>
      <c r="E28" s="171"/>
      <c r="F28" s="188" t="s">
        <v>148</v>
      </c>
      <c r="G28" s="60" t="s">
        <v>144</v>
      </c>
      <c r="H28" s="58" t="s">
        <v>139</v>
      </c>
      <c r="I28" s="59">
        <f>VLOOKUP(H28,Criterios!$B$3:$C$6,2,FALSE)</f>
        <v>0</v>
      </c>
      <c r="J28" s="58" t="s">
        <v>139</v>
      </c>
      <c r="K28" s="59">
        <f>VLOOKUP(J28,Criterios!$B$7:$C$9,2,FALSE)</f>
        <v>0</v>
      </c>
      <c r="L28" s="58"/>
      <c r="M28" s="58"/>
      <c r="N28" s="58"/>
      <c r="O28" s="58"/>
      <c r="P28" s="58"/>
      <c r="Q28" s="57">
        <f t="shared" si="0"/>
        <v>0</v>
      </c>
      <c r="R28" s="57">
        <f>IF(Q28&gt;1%,(R27-(R27*Q28)),Q28)</f>
        <v>0</v>
      </c>
      <c r="S28" s="163">
        <f>IF(R29&gt;1%,R29,R28)</f>
        <v>0</v>
      </c>
      <c r="T28" s="182"/>
      <c r="U28" s="178"/>
    </row>
    <row r="29" spans="1:21" s="61" customFormat="1" ht="14.25" x14ac:dyDescent="0.2">
      <c r="B29" s="185"/>
      <c r="C29" s="224"/>
      <c r="D29" s="168"/>
      <c r="E29" s="171"/>
      <c r="F29" s="188"/>
      <c r="G29" s="60" t="s">
        <v>138</v>
      </c>
      <c r="H29" s="58" t="s">
        <v>139</v>
      </c>
      <c r="I29" s="59">
        <f>VLOOKUP(H29,Criterios!$B$3:$C$6,2,FALSE)</f>
        <v>0</v>
      </c>
      <c r="J29" s="58" t="s">
        <v>139</v>
      </c>
      <c r="K29" s="59">
        <f>VLOOKUP(J29,Criterios!$B$7:$C$9,2,FALSE)</f>
        <v>0</v>
      </c>
      <c r="L29" s="58"/>
      <c r="M29" s="58"/>
      <c r="N29" s="58"/>
      <c r="O29" s="58"/>
      <c r="P29" s="58"/>
      <c r="Q29" s="57">
        <f t="shared" si="0"/>
        <v>0</v>
      </c>
      <c r="R29" s="57">
        <f>(R28-(R28*Q29))</f>
        <v>0</v>
      </c>
      <c r="S29" s="163"/>
      <c r="T29" s="182"/>
      <c r="U29" s="178"/>
    </row>
    <row r="30" spans="1:21" s="61" customFormat="1" ht="14.25" x14ac:dyDescent="0.2">
      <c r="B30" s="185"/>
      <c r="C30" s="224"/>
      <c r="D30" s="168"/>
      <c r="E30" s="171"/>
      <c r="F30" s="173" t="s">
        <v>143</v>
      </c>
      <c r="G30" s="56" t="s">
        <v>144</v>
      </c>
      <c r="H30" s="54" t="s">
        <v>139</v>
      </c>
      <c r="I30" s="55">
        <f>VLOOKUP(H30,Criterios!$B$3:$C$6,2,FALSE)</f>
        <v>0</v>
      </c>
      <c r="J30" s="54" t="s">
        <v>139</v>
      </c>
      <c r="K30" s="55">
        <f>VLOOKUP(J30,Criterios!$B$7:$C$9,2,FALSE)</f>
        <v>0</v>
      </c>
      <c r="L30" s="54"/>
      <c r="M30" s="54"/>
      <c r="N30" s="54"/>
      <c r="O30" s="54"/>
      <c r="P30" s="54"/>
      <c r="Q30" s="53">
        <f t="shared" si="0"/>
        <v>0</v>
      </c>
      <c r="R30" s="53">
        <f>IF(Q30&gt;1%,(R29-(R29*Q30)),Q30)</f>
        <v>0</v>
      </c>
      <c r="S30" s="175">
        <f>IF(R31&gt;1%,R31,R30)</f>
        <v>0</v>
      </c>
      <c r="T30" s="182"/>
      <c r="U30" s="178"/>
    </row>
    <row r="31" spans="1:21" s="61" customFormat="1" ht="14.25" x14ac:dyDescent="0.2">
      <c r="B31" s="186"/>
      <c r="C31" s="225"/>
      <c r="D31" s="169"/>
      <c r="E31" s="172"/>
      <c r="F31" s="174"/>
      <c r="G31" s="52" t="s">
        <v>138</v>
      </c>
      <c r="H31" s="50" t="s">
        <v>139</v>
      </c>
      <c r="I31" s="51">
        <f>VLOOKUP(H31,Criterios!$B$3:$C$6,2,FALSE)</f>
        <v>0</v>
      </c>
      <c r="J31" s="50" t="s">
        <v>139</v>
      </c>
      <c r="K31" s="51">
        <f>VLOOKUP(J31,Criterios!$B$7:$C$9,2,FALSE)</f>
        <v>0</v>
      </c>
      <c r="L31" s="50"/>
      <c r="M31" s="50"/>
      <c r="N31" s="50"/>
      <c r="O31" s="50"/>
      <c r="P31" s="50"/>
      <c r="Q31" s="49">
        <f t="shared" si="0"/>
        <v>0</v>
      </c>
      <c r="R31" s="49">
        <f>IF(Q31&gt;1%,(R30-(R30*Q31)),Q31)</f>
        <v>0</v>
      </c>
      <c r="S31" s="176"/>
      <c r="T31" s="183"/>
      <c r="U31" s="179"/>
    </row>
    <row r="32" spans="1:21" ht="15" x14ac:dyDescent="0.2">
      <c r="A32" s="47"/>
      <c r="B32" s="46"/>
      <c r="C32" s="46"/>
      <c r="D32" s="46"/>
      <c r="E32" s="46"/>
      <c r="F32" s="46"/>
      <c r="G32" s="46"/>
      <c r="J32" s="43"/>
      <c r="K32" s="43"/>
      <c r="L32" s="43"/>
      <c r="M32" s="43"/>
      <c r="N32" s="43"/>
      <c r="O32" s="43"/>
      <c r="P32" s="43"/>
      <c r="Q32" s="43"/>
      <c r="R32" s="43"/>
      <c r="S32" s="43"/>
      <c r="T32" s="43"/>
      <c r="U32" s="43"/>
    </row>
    <row r="33" spans="1:23" ht="4.5" customHeight="1" x14ac:dyDescent="0.2">
      <c r="A33" s="47"/>
      <c r="B33" s="74"/>
      <c r="C33" s="74"/>
      <c r="D33" s="43"/>
      <c r="E33" s="43"/>
      <c r="F33" s="43"/>
      <c r="G33" s="46"/>
      <c r="H33" s="74"/>
      <c r="I33" s="74"/>
      <c r="J33" s="74"/>
      <c r="K33" s="74"/>
      <c r="L33" s="74"/>
      <c r="M33" s="43"/>
      <c r="N33" s="43"/>
      <c r="O33" s="43"/>
      <c r="P33" s="43"/>
      <c r="Q33" s="43"/>
      <c r="R33" s="43"/>
      <c r="S33" s="43"/>
      <c r="T33" s="43"/>
      <c r="U33" s="43"/>
    </row>
    <row r="34" spans="1:23" ht="6.75" customHeight="1" x14ac:dyDescent="0.2">
      <c r="A34" s="47"/>
      <c r="B34" s="46"/>
      <c r="C34" s="46"/>
      <c r="D34" s="46"/>
      <c r="E34" s="46"/>
      <c r="F34" s="46"/>
      <c r="G34" s="46"/>
      <c r="J34" s="43"/>
      <c r="K34" s="43"/>
      <c r="L34" s="43"/>
      <c r="M34" s="43"/>
      <c r="N34" s="43"/>
      <c r="O34" s="43"/>
      <c r="P34" s="43"/>
      <c r="Q34" s="43"/>
      <c r="R34" s="43"/>
      <c r="S34" s="43"/>
      <c r="T34" s="43"/>
      <c r="U34" s="43"/>
    </row>
    <row r="35" spans="1:23" ht="16.5" customHeight="1" x14ac:dyDescent="0.2">
      <c r="A35" s="47"/>
      <c r="B35" s="198" t="s">
        <v>151</v>
      </c>
      <c r="C35" s="198"/>
      <c r="D35" s="198"/>
      <c r="E35" s="198"/>
      <c r="F35" s="198"/>
      <c r="G35" s="198"/>
      <c r="H35" s="198"/>
      <c r="I35" s="198"/>
      <c r="J35" s="198"/>
      <c r="K35" s="198"/>
      <c r="L35" s="198"/>
      <c r="M35" s="198"/>
      <c r="N35" s="198"/>
      <c r="O35" s="198"/>
      <c r="P35" s="198"/>
      <c r="Q35" s="198"/>
      <c r="R35" s="198"/>
      <c r="S35" s="198"/>
      <c r="T35" s="198"/>
      <c r="U35" s="198"/>
      <c r="V35" s="198"/>
      <c r="W35" s="198"/>
    </row>
    <row r="36" spans="1:23" ht="15" x14ac:dyDescent="0.2">
      <c r="A36" s="47"/>
      <c r="B36" s="73"/>
      <c r="C36" s="73"/>
      <c r="D36" s="72"/>
      <c r="E36" s="72"/>
      <c r="F36" s="72"/>
      <c r="H36" s="74"/>
      <c r="I36" s="74"/>
      <c r="J36" s="74"/>
      <c r="K36" s="74"/>
      <c r="L36" s="74"/>
    </row>
    <row r="37" spans="1:23" ht="15" customHeight="1" x14ac:dyDescent="0.2">
      <c r="A37" s="47"/>
      <c r="B37" s="219" t="s">
        <v>102</v>
      </c>
      <c r="C37" s="220"/>
      <c r="D37" s="226">
        <v>46125</v>
      </c>
      <c r="E37" s="227"/>
      <c r="F37" s="74" t="s">
        <v>103</v>
      </c>
      <c r="G37" s="221" t="s">
        <v>49</v>
      </c>
      <c r="H37" s="222"/>
      <c r="I37" s="218" t="s">
        <v>152</v>
      </c>
      <c r="J37" s="219"/>
      <c r="K37" s="219"/>
      <c r="L37" s="219"/>
      <c r="M37" s="220"/>
      <c r="N37" s="227" t="s">
        <v>153</v>
      </c>
      <c r="O37" s="227"/>
      <c r="P37" s="227"/>
      <c r="Q37" s="227"/>
      <c r="R37" s="227"/>
      <c r="T37" s="43"/>
      <c r="U37" s="43"/>
    </row>
    <row r="38" spans="1:23" ht="15" x14ac:dyDescent="0.2">
      <c r="A38" s="47"/>
      <c r="B38" s="73"/>
      <c r="C38" s="73"/>
      <c r="D38" s="72"/>
      <c r="E38" s="72"/>
      <c r="F38" s="72"/>
      <c r="H38" s="205"/>
      <c r="I38" s="205"/>
      <c r="J38" s="205"/>
      <c r="K38" s="205"/>
      <c r="L38" s="205"/>
    </row>
    <row r="39" spans="1:23" s="68" customFormat="1" ht="28.5" customHeight="1" x14ac:dyDescent="0.25">
      <c r="B39" s="200" t="s">
        <v>106</v>
      </c>
      <c r="C39" s="200" t="s">
        <v>107</v>
      </c>
      <c r="D39" s="200" t="s">
        <v>108</v>
      </c>
      <c r="E39" s="200"/>
      <c r="F39" s="215" t="s">
        <v>109</v>
      </c>
      <c r="G39" s="200" t="s">
        <v>110</v>
      </c>
      <c r="H39" s="206" t="s">
        <v>111</v>
      </c>
      <c r="I39" s="207"/>
      <c r="J39" s="207"/>
      <c r="K39" s="207"/>
      <c r="L39" s="207"/>
      <c r="M39" s="207"/>
      <c r="N39" s="207"/>
      <c r="O39" s="207"/>
      <c r="P39" s="208"/>
      <c r="Q39" s="214" t="s">
        <v>112</v>
      </c>
      <c r="R39" s="214"/>
      <c r="S39" s="214"/>
      <c r="T39" s="214"/>
      <c r="U39" s="199" t="s">
        <v>113</v>
      </c>
      <c r="V39" s="211" t="s">
        <v>154</v>
      </c>
      <c r="W39" s="75"/>
    </row>
    <row r="40" spans="1:23" s="68" customFormat="1" ht="21.75" customHeight="1" x14ac:dyDescent="0.25">
      <c r="B40" s="200"/>
      <c r="C40" s="200"/>
      <c r="D40" s="200"/>
      <c r="E40" s="200"/>
      <c r="F40" s="216"/>
      <c r="G40" s="200"/>
      <c r="H40" s="206" t="s">
        <v>114</v>
      </c>
      <c r="I40" s="207"/>
      <c r="J40" s="207"/>
      <c r="K40" s="208"/>
      <c r="L40" s="206" t="s">
        <v>115</v>
      </c>
      <c r="M40" s="207"/>
      <c r="N40" s="207"/>
      <c r="O40" s="207"/>
      <c r="P40" s="208"/>
      <c r="Q40" s="209" t="s">
        <v>116</v>
      </c>
      <c r="R40" s="209" t="s">
        <v>117</v>
      </c>
      <c r="S40" s="209" t="s">
        <v>118</v>
      </c>
      <c r="T40" s="212" t="s">
        <v>119</v>
      </c>
      <c r="U40" s="199" t="s">
        <v>120</v>
      </c>
      <c r="V40" s="211"/>
      <c r="W40" s="75"/>
    </row>
    <row r="41" spans="1:23" s="68" customFormat="1" ht="63.75" x14ac:dyDescent="0.25">
      <c r="B41" s="200"/>
      <c r="C41" s="200"/>
      <c r="D41" s="70" t="s">
        <v>121</v>
      </c>
      <c r="E41" s="70" t="s">
        <v>36</v>
      </c>
      <c r="F41" s="217"/>
      <c r="G41" s="200"/>
      <c r="H41" s="70" t="s">
        <v>122</v>
      </c>
      <c r="I41" s="70" t="s">
        <v>123</v>
      </c>
      <c r="J41" s="70" t="s">
        <v>124</v>
      </c>
      <c r="K41" s="70" t="s">
        <v>123</v>
      </c>
      <c r="L41" s="70" t="s">
        <v>125</v>
      </c>
      <c r="M41" s="71" t="s">
        <v>38</v>
      </c>
      <c r="N41" s="71" t="s">
        <v>126</v>
      </c>
      <c r="O41" s="71" t="s">
        <v>127</v>
      </c>
      <c r="P41" s="70" t="s">
        <v>128</v>
      </c>
      <c r="Q41" s="210"/>
      <c r="R41" s="210"/>
      <c r="S41" s="210"/>
      <c r="T41" s="213"/>
      <c r="U41" s="199"/>
      <c r="V41" s="211"/>
      <c r="W41" s="75"/>
    </row>
    <row r="42" spans="1:23" s="61" customFormat="1" ht="191.25" x14ac:dyDescent="0.2">
      <c r="B42" s="184" t="s">
        <v>53</v>
      </c>
      <c r="C42" s="184" t="s">
        <v>55</v>
      </c>
      <c r="D42" s="167" t="s">
        <v>129</v>
      </c>
      <c r="E42" s="170">
        <f>VLOOKUP(D42,Criterios!$A$20:$B$24,2,FALSE)</f>
        <v>0.8</v>
      </c>
      <c r="F42" s="187" t="s">
        <v>130</v>
      </c>
      <c r="G42" s="66" t="s">
        <v>131</v>
      </c>
      <c r="H42" s="64" t="s">
        <v>132</v>
      </c>
      <c r="I42" s="65">
        <f>VLOOKUP(H42,Criterios!$B$3:$C$6,2,FALSE)</f>
        <v>0.25</v>
      </c>
      <c r="J42" s="64" t="s">
        <v>62</v>
      </c>
      <c r="K42" s="65">
        <f>VLOOKUP(J42,Criterios!$B$7:$C$9,2,FALSE)</f>
        <v>0.15</v>
      </c>
      <c r="L42" s="64" t="s">
        <v>133</v>
      </c>
      <c r="M42" s="64" t="s">
        <v>134</v>
      </c>
      <c r="N42" s="64" t="s">
        <v>135</v>
      </c>
      <c r="O42" s="64" t="s">
        <v>136</v>
      </c>
      <c r="P42" s="64" t="s">
        <v>137</v>
      </c>
      <c r="Q42" s="63">
        <f t="shared" ref="Q42:Q59" si="1">+I42+K42</f>
        <v>0.4</v>
      </c>
      <c r="R42" s="63">
        <f>(E42-(E42*Q42))</f>
        <v>0.48</v>
      </c>
      <c r="S42" s="180">
        <f>IF(R43&gt;1%,R43,R42)</f>
        <v>0.48</v>
      </c>
      <c r="T42" s="181">
        <f>IF(S46&gt;1%,S46,(IF(S44&gt;1%,S44,S42)))</f>
        <v>0.17279999999999998</v>
      </c>
      <c r="U42" s="177" t="str">
        <f>IF(T42&lt;=20%,Criterios!$A$20,IF(T42&lt;=40%,Criterios!$A$21,IF(T42&lt;=60%,Criterios!$A$22,IF(T42&lt;=80,Criterios!$A$23,Criterios!$A$24))))</f>
        <v>Muy baja</v>
      </c>
      <c r="V42" s="106" t="s">
        <v>155</v>
      </c>
    </row>
    <row r="43" spans="1:23" s="61" customFormat="1" ht="14.25" x14ac:dyDescent="0.2">
      <c r="B43" s="185"/>
      <c r="C43" s="185"/>
      <c r="D43" s="168"/>
      <c r="E43" s="171"/>
      <c r="F43" s="188"/>
      <c r="G43" s="60" t="s">
        <v>138</v>
      </c>
      <c r="H43" s="58" t="s">
        <v>139</v>
      </c>
      <c r="I43" s="59">
        <f>VLOOKUP(H43,Criterios!$B$3:$C$6,2,FALSE)</f>
        <v>0</v>
      </c>
      <c r="J43" s="58" t="s">
        <v>139</v>
      </c>
      <c r="K43" s="59">
        <f>VLOOKUP(J43,Criterios!$B$7:$C$9,2,FALSE)</f>
        <v>0</v>
      </c>
      <c r="L43" s="58"/>
      <c r="M43" s="58"/>
      <c r="N43" s="58"/>
      <c r="O43" s="58"/>
      <c r="P43" s="58"/>
      <c r="Q43" s="57">
        <f t="shared" si="1"/>
        <v>0</v>
      </c>
      <c r="R43" s="57">
        <f>(R42-(R42*Q43))</f>
        <v>0.48</v>
      </c>
      <c r="S43" s="163"/>
      <c r="T43" s="182"/>
      <c r="U43" s="178"/>
      <c r="V43" s="106"/>
    </row>
    <row r="44" spans="1:23" s="61" customFormat="1" ht="128.25" x14ac:dyDescent="0.2">
      <c r="B44" s="185"/>
      <c r="C44" s="185"/>
      <c r="D44" s="168"/>
      <c r="E44" s="171"/>
      <c r="F44" s="188" t="s">
        <v>140</v>
      </c>
      <c r="G44" s="60" t="s">
        <v>156</v>
      </c>
      <c r="H44" s="58" t="s">
        <v>132</v>
      </c>
      <c r="I44" s="59">
        <f>VLOOKUP(H44,Criterios!$B$3:$C$6,2,FALSE)</f>
        <v>0.25</v>
      </c>
      <c r="J44" s="58" t="s">
        <v>62</v>
      </c>
      <c r="K44" s="59">
        <f>VLOOKUP(J44,Criterios!$B$7:$C$9,2,FALSE)</f>
        <v>0.15</v>
      </c>
      <c r="L44" s="58" t="s">
        <v>133</v>
      </c>
      <c r="M44" s="58" t="s">
        <v>134</v>
      </c>
      <c r="N44" s="58" t="s">
        <v>135</v>
      </c>
      <c r="O44" s="58" t="s">
        <v>136</v>
      </c>
      <c r="P44" s="58" t="s">
        <v>137</v>
      </c>
      <c r="Q44" s="57">
        <f t="shared" si="1"/>
        <v>0.4</v>
      </c>
      <c r="R44" s="57">
        <f>IF(Q44&gt;1%,(R43-(R43*Q44)),Q44)</f>
        <v>0.28799999999999998</v>
      </c>
      <c r="S44" s="163">
        <f>IF(R45&gt;1%,R45,R44)</f>
        <v>0.17279999999999998</v>
      </c>
      <c r="T44" s="182"/>
      <c r="U44" s="178"/>
      <c r="V44" s="106" t="s">
        <v>155</v>
      </c>
    </row>
    <row r="45" spans="1:23" s="61" customFormat="1" ht="128.25" x14ac:dyDescent="0.2">
      <c r="B45" s="185"/>
      <c r="C45" s="185"/>
      <c r="D45" s="168"/>
      <c r="E45" s="171"/>
      <c r="F45" s="188"/>
      <c r="G45" s="60" t="s">
        <v>157</v>
      </c>
      <c r="H45" s="58" t="s">
        <v>132</v>
      </c>
      <c r="I45" s="59">
        <f>VLOOKUP(H45,Criterios!$B$3:$C$6,2,FALSE)</f>
        <v>0.25</v>
      </c>
      <c r="J45" s="58" t="s">
        <v>62</v>
      </c>
      <c r="K45" s="59">
        <f>VLOOKUP(J45,Criterios!$B$7:$C$9,2,FALSE)</f>
        <v>0.15</v>
      </c>
      <c r="L45" s="58" t="s">
        <v>133</v>
      </c>
      <c r="M45" s="58" t="s">
        <v>134</v>
      </c>
      <c r="N45" s="58" t="s">
        <v>135</v>
      </c>
      <c r="O45" s="58" t="s">
        <v>136</v>
      </c>
      <c r="P45" s="58" t="s">
        <v>137</v>
      </c>
      <c r="Q45" s="57">
        <f t="shared" si="1"/>
        <v>0.4</v>
      </c>
      <c r="R45" s="57">
        <f>(R44-(R44*Q45))</f>
        <v>0.17279999999999998</v>
      </c>
      <c r="S45" s="163"/>
      <c r="T45" s="182"/>
      <c r="U45" s="178"/>
      <c r="V45" s="106" t="s">
        <v>155</v>
      </c>
    </row>
    <row r="46" spans="1:23" s="61" customFormat="1" ht="14.25" x14ac:dyDescent="0.2">
      <c r="B46" s="185"/>
      <c r="C46" s="185"/>
      <c r="D46" s="168"/>
      <c r="E46" s="171"/>
      <c r="F46" s="173" t="s">
        <v>143</v>
      </c>
      <c r="G46" s="56" t="s">
        <v>144</v>
      </c>
      <c r="H46" s="54" t="s">
        <v>139</v>
      </c>
      <c r="I46" s="55">
        <f>VLOOKUP(H46,Criterios!$B$3:$C$6,2,FALSE)</f>
        <v>0</v>
      </c>
      <c r="J46" s="58" t="s">
        <v>139</v>
      </c>
      <c r="K46" s="55">
        <f>VLOOKUP(J46,Criterios!$B$7:$C$9,2,FALSE)</f>
        <v>0</v>
      </c>
      <c r="L46" s="54"/>
      <c r="M46" s="54"/>
      <c r="N46" s="54"/>
      <c r="O46" s="54"/>
      <c r="P46" s="54"/>
      <c r="Q46" s="53">
        <f t="shared" si="1"/>
        <v>0</v>
      </c>
      <c r="R46" s="53">
        <f>IF(Q46&gt;1%,(R45-(R45*Q46)),Q46)</f>
        <v>0</v>
      </c>
      <c r="S46" s="175">
        <f>IF(R47&gt;1%,R47,R46)</f>
        <v>0</v>
      </c>
      <c r="T46" s="182"/>
      <c r="U46" s="178"/>
      <c r="V46" s="106"/>
    </row>
    <row r="47" spans="1:23" s="61" customFormat="1" ht="14.25" x14ac:dyDescent="0.2">
      <c r="B47" s="186"/>
      <c r="C47" s="186"/>
      <c r="D47" s="169"/>
      <c r="E47" s="172"/>
      <c r="F47" s="174"/>
      <c r="G47" s="52" t="s">
        <v>138</v>
      </c>
      <c r="H47" s="50" t="s">
        <v>139</v>
      </c>
      <c r="I47" s="51">
        <f>VLOOKUP(H47,Criterios!$B$3:$C$6,2,FALSE)</f>
        <v>0</v>
      </c>
      <c r="J47" s="50" t="s">
        <v>139</v>
      </c>
      <c r="K47" s="51">
        <f>VLOOKUP(J47,Criterios!$B$7:$C$9,2,FALSE)</f>
        <v>0</v>
      </c>
      <c r="L47" s="50"/>
      <c r="M47" s="50"/>
      <c r="N47" s="50"/>
      <c r="O47" s="50"/>
      <c r="P47" s="50"/>
      <c r="Q47" s="49">
        <f t="shared" si="1"/>
        <v>0</v>
      </c>
      <c r="R47" s="49">
        <f>IF(Q47&gt;1%,(R46-(R46*Q47)),Q47)</f>
        <v>0</v>
      </c>
      <c r="S47" s="176"/>
      <c r="T47" s="183"/>
      <c r="U47" s="179"/>
      <c r="V47" s="106"/>
    </row>
    <row r="48" spans="1:23" s="61" customFormat="1" ht="140.25" x14ac:dyDescent="0.2">
      <c r="B48" s="184" t="s">
        <v>80</v>
      </c>
      <c r="C48" s="184" t="s">
        <v>82</v>
      </c>
      <c r="D48" s="167" t="s">
        <v>145</v>
      </c>
      <c r="E48" s="170">
        <f>VLOOKUP(D48,Criterios!$A$20:$B$24,2,FALSE)</f>
        <v>0.4</v>
      </c>
      <c r="F48" s="187" t="s">
        <v>146</v>
      </c>
      <c r="G48" s="66" t="s">
        <v>147</v>
      </c>
      <c r="H48" s="64" t="s">
        <v>132</v>
      </c>
      <c r="I48" s="65">
        <f>VLOOKUP(H48,Criterios!$B$3:$C$6,2,FALSE)</f>
        <v>0.25</v>
      </c>
      <c r="J48" s="64" t="s">
        <v>62</v>
      </c>
      <c r="K48" s="65">
        <f>VLOOKUP(J48,Criterios!$B$7:$C$9,2,FALSE)</f>
        <v>0.15</v>
      </c>
      <c r="L48" s="64" t="s">
        <v>133</v>
      </c>
      <c r="M48" s="64" t="s">
        <v>134</v>
      </c>
      <c r="N48" s="64" t="s">
        <v>135</v>
      </c>
      <c r="O48" s="64" t="s">
        <v>136</v>
      </c>
      <c r="P48" s="64" t="s">
        <v>137</v>
      </c>
      <c r="Q48" s="63">
        <f t="shared" si="1"/>
        <v>0.4</v>
      </c>
      <c r="R48" s="63">
        <f>(E48-(E48*Q48))</f>
        <v>0.24</v>
      </c>
      <c r="S48" s="180">
        <f>IF(R49&gt;1%,R49,R48)</f>
        <v>0.24</v>
      </c>
      <c r="T48" s="181">
        <f>IF(S52&gt;1%,S52,(IF(S50&gt;1%,S50,S48)))</f>
        <v>0.24</v>
      </c>
      <c r="U48" s="177" t="str">
        <f>IF(T48&lt;=20%,Criterios!$A$20,IF(T48&lt;=40%,Criterios!$A$21,IF(T48&lt;=60%,Criterios!$A$22,IF(T48&lt;=80,Criterios!$A$23,Criterios!$A$24))))</f>
        <v>Baja</v>
      </c>
      <c r="V48" s="106" t="s">
        <v>155</v>
      </c>
    </row>
    <row r="49" spans="1:23" s="47" customFormat="1" ht="15" x14ac:dyDescent="0.2">
      <c r="B49" s="185"/>
      <c r="C49" s="185"/>
      <c r="D49" s="168"/>
      <c r="E49" s="171"/>
      <c r="F49" s="188"/>
      <c r="G49" s="60" t="s">
        <v>138</v>
      </c>
      <c r="H49" s="58" t="s">
        <v>139</v>
      </c>
      <c r="I49" s="59">
        <f>VLOOKUP(H49,Criterios!$B$3:$C$6,2,FALSE)</f>
        <v>0</v>
      </c>
      <c r="J49" s="58" t="s">
        <v>139</v>
      </c>
      <c r="K49" s="59">
        <f>VLOOKUP(J49,Criterios!$B$7:$C$9,2,FALSE)</f>
        <v>0</v>
      </c>
      <c r="L49" s="58"/>
      <c r="M49" s="58"/>
      <c r="N49" s="58"/>
      <c r="O49" s="58"/>
      <c r="P49" s="58"/>
      <c r="Q49" s="57">
        <f t="shared" si="1"/>
        <v>0</v>
      </c>
      <c r="R49" s="57">
        <f>(R48-(R48*Q49))</f>
        <v>0.24</v>
      </c>
      <c r="S49" s="163"/>
      <c r="T49" s="182"/>
      <c r="U49" s="178"/>
      <c r="V49" s="107"/>
    </row>
    <row r="50" spans="1:23" s="47" customFormat="1" ht="15" x14ac:dyDescent="0.2">
      <c r="B50" s="185"/>
      <c r="C50" s="185"/>
      <c r="D50" s="168"/>
      <c r="E50" s="171"/>
      <c r="F50" s="188" t="s">
        <v>148</v>
      </c>
      <c r="G50" s="60" t="s">
        <v>144</v>
      </c>
      <c r="H50" s="58" t="s">
        <v>139</v>
      </c>
      <c r="I50" s="59">
        <f>VLOOKUP(H50,Criterios!$B$3:$C$6,2,FALSE)</f>
        <v>0</v>
      </c>
      <c r="J50" s="58" t="s">
        <v>139</v>
      </c>
      <c r="K50" s="59">
        <f>VLOOKUP(J50,Criterios!$B$7:$C$9,2,FALSE)</f>
        <v>0</v>
      </c>
      <c r="L50" s="58"/>
      <c r="M50" s="58"/>
      <c r="N50" s="58"/>
      <c r="O50" s="58"/>
      <c r="P50" s="58"/>
      <c r="Q50" s="57">
        <f t="shared" si="1"/>
        <v>0</v>
      </c>
      <c r="R50" s="57">
        <f>IF(Q50&gt;1%,(R49-(R49*Q50)),Q50)</f>
        <v>0</v>
      </c>
      <c r="S50" s="163">
        <f>IF(R51&gt;1%,R51,R50)</f>
        <v>0</v>
      </c>
      <c r="T50" s="182"/>
      <c r="U50" s="178"/>
      <c r="V50" s="107"/>
    </row>
    <row r="51" spans="1:23" s="47" customFormat="1" ht="15" x14ac:dyDescent="0.2">
      <c r="B51" s="185"/>
      <c r="C51" s="185"/>
      <c r="D51" s="168"/>
      <c r="E51" s="171"/>
      <c r="F51" s="188"/>
      <c r="G51" s="60" t="s">
        <v>138</v>
      </c>
      <c r="H51" s="58" t="s">
        <v>139</v>
      </c>
      <c r="I51" s="59">
        <f>VLOOKUP(H51,Criterios!$B$3:$C$6,2,FALSE)</f>
        <v>0</v>
      </c>
      <c r="J51" s="58" t="s">
        <v>139</v>
      </c>
      <c r="K51" s="59">
        <f>VLOOKUP(J51,Criterios!$B$7:$C$9,2,FALSE)</f>
        <v>0</v>
      </c>
      <c r="L51" s="58"/>
      <c r="M51" s="58"/>
      <c r="N51" s="58"/>
      <c r="O51" s="58"/>
      <c r="P51" s="58"/>
      <c r="Q51" s="57">
        <f t="shared" si="1"/>
        <v>0</v>
      </c>
      <c r="R51" s="57">
        <f>(R50-(R50*Q51))</f>
        <v>0</v>
      </c>
      <c r="S51" s="163"/>
      <c r="T51" s="182"/>
      <c r="U51" s="178"/>
      <c r="V51" s="107"/>
    </row>
    <row r="52" spans="1:23" s="47" customFormat="1" ht="15" x14ac:dyDescent="0.2">
      <c r="B52" s="185"/>
      <c r="C52" s="185"/>
      <c r="D52" s="168"/>
      <c r="E52" s="171"/>
      <c r="F52" s="173" t="s">
        <v>143</v>
      </c>
      <c r="G52" s="56" t="s">
        <v>144</v>
      </c>
      <c r="H52" s="54" t="s">
        <v>139</v>
      </c>
      <c r="I52" s="55">
        <f>VLOOKUP(H52,Criterios!$B$3:$C$6,2,FALSE)</f>
        <v>0</v>
      </c>
      <c r="J52" s="54" t="s">
        <v>139</v>
      </c>
      <c r="K52" s="55">
        <f>VLOOKUP(J52,Criterios!$B$7:$C$9,2,FALSE)</f>
        <v>0</v>
      </c>
      <c r="L52" s="54"/>
      <c r="M52" s="54"/>
      <c r="N52" s="54"/>
      <c r="O52" s="54"/>
      <c r="P52" s="54"/>
      <c r="Q52" s="53">
        <f t="shared" si="1"/>
        <v>0</v>
      </c>
      <c r="R52" s="53">
        <f>IF(Q52&gt;1%,(R51-(R51*Q52)),Q52)</f>
        <v>0</v>
      </c>
      <c r="S52" s="175">
        <f>IF(R53&gt;1%,R53,R52)</f>
        <v>0</v>
      </c>
      <c r="T52" s="182"/>
      <c r="U52" s="178"/>
      <c r="V52" s="107"/>
    </row>
    <row r="53" spans="1:23" s="47" customFormat="1" ht="15" x14ac:dyDescent="0.2">
      <c r="B53" s="186"/>
      <c r="C53" s="186"/>
      <c r="D53" s="169"/>
      <c r="E53" s="172"/>
      <c r="F53" s="174"/>
      <c r="G53" s="52" t="s">
        <v>138</v>
      </c>
      <c r="H53" s="50" t="s">
        <v>139</v>
      </c>
      <c r="I53" s="51">
        <f>VLOOKUP(H53,Criterios!$B$3:$C$6,2,FALSE)</f>
        <v>0</v>
      </c>
      <c r="J53" s="50" t="s">
        <v>139</v>
      </c>
      <c r="K53" s="51">
        <f>VLOOKUP(J53,Criterios!$B$7:$C$9,2,FALSE)</f>
        <v>0</v>
      </c>
      <c r="L53" s="50"/>
      <c r="M53" s="50"/>
      <c r="N53" s="50"/>
      <c r="O53" s="50"/>
      <c r="P53" s="50"/>
      <c r="Q53" s="49">
        <f t="shared" si="1"/>
        <v>0</v>
      </c>
      <c r="R53" s="49">
        <f>IF(Q53&gt;1%,(R52-(R52*Q53)),Q53)</f>
        <v>0</v>
      </c>
      <c r="S53" s="176"/>
      <c r="T53" s="183"/>
      <c r="U53" s="179"/>
      <c r="V53" s="107"/>
    </row>
    <row r="54" spans="1:23" s="68" customFormat="1" ht="128.25" x14ac:dyDescent="0.2">
      <c r="B54" s="184" t="s">
        <v>90</v>
      </c>
      <c r="C54" s="223" t="s">
        <v>92</v>
      </c>
      <c r="D54" s="167" t="s">
        <v>149</v>
      </c>
      <c r="E54" s="170">
        <f>VLOOKUP(D54,Criterios!$A$20:$B$24,2,FALSE)</f>
        <v>0.6</v>
      </c>
      <c r="F54" s="187" t="s">
        <v>150</v>
      </c>
      <c r="G54" s="66" t="s">
        <v>95</v>
      </c>
      <c r="H54" s="64" t="s">
        <v>132</v>
      </c>
      <c r="I54" s="65">
        <f>VLOOKUP(H54,Criterios!$B$3:$C$6,2,FALSE)</f>
        <v>0.25</v>
      </c>
      <c r="J54" s="64" t="s">
        <v>62</v>
      </c>
      <c r="K54" s="65">
        <f>VLOOKUP(J54,Criterios!$B$7:$C$9,2,FALSE)</f>
        <v>0.15</v>
      </c>
      <c r="L54" s="64" t="s">
        <v>133</v>
      </c>
      <c r="M54" s="64" t="s">
        <v>134</v>
      </c>
      <c r="N54" s="64" t="s">
        <v>135</v>
      </c>
      <c r="O54" s="64"/>
      <c r="P54" s="64"/>
      <c r="Q54" s="63">
        <f t="shared" si="1"/>
        <v>0.4</v>
      </c>
      <c r="R54" s="63">
        <f>(E54-(E54*Q54))</f>
        <v>0.36</v>
      </c>
      <c r="S54" s="180">
        <f>IF(R55&gt;1%,R55,R54)</f>
        <v>0.36</v>
      </c>
      <c r="T54" s="181">
        <f>IF(S58&gt;1%,S58,(IF(S56&gt;1%,S56,S54)))</f>
        <v>0.36</v>
      </c>
      <c r="U54" s="177" t="str">
        <f>IF(T54&lt;=20%,Criterios!$A$20,IF(T54&lt;=40%,Criterios!$A$21,IF(T54&lt;=60%,Criterios!$A$22,IF(T54&lt;=80,Criterios!$A$23,Criterios!$A$24))))</f>
        <v>Baja</v>
      </c>
      <c r="V54" s="106" t="s">
        <v>155</v>
      </c>
    </row>
    <row r="55" spans="1:23" s="68" customFormat="1" ht="15" x14ac:dyDescent="0.2">
      <c r="B55" s="185"/>
      <c r="C55" s="224"/>
      <c r="D55" s="168"/>
      <c r="E55" s="171"/>
      <c r="F55" s="188"/>
      <c r="G55" s="60" t="s">
        <v>138</v>
      </c>
      <c r="H55" s="58" t="s">
        <v>139</v>
      </c>
      <c r="I55" s="59">
        <f>VLOOKUP(H55,Criterios!$B$3:$C$6,2,FALSE)</f>
        <v>0</v>
      </c>
      <c r="J55" s="58" t="s">
        <v>139</v>
      </c>
      <c r="K55" s="59">
        <f>VLOOKUP(J55,Criterios!$B$7:$C$9,2,FALSE)</f>
        <v>0</v>
      </c>
      <c r="L55" s="58"/>
      <c r="M55" s="58"/>
      <c r="N55" s="58"/>
      <c r="O55" s="58"/>
      <c r="P55" s="58"/>
      <c r="Q55" s="57">
        <f t="shared" si="1"/>
        <v>0</v>
      </c>
      <c r="R55" s="57">
        <f>(R54-(R54*Q55))</f>
        <v>0.36</v>
      </c>
      <c r="S55" s="163"/>
      <c r="T55" s="182"/>
      <c r="U55" s="178"/>
      <c r="V55" s="107"/>
    </row>
    <row r="56" spans="1:23" s="68" customFormat="1" ht="15" x14ac:dyDescent="0.2">
      <c r="B56" s="185"/>
      <c r="C56" s="224"/>
      <c r="D56" s="168"/>
      <c r="E56" s="171"/>
      <c r="F56" s="188" t="s">
        <v>148</v>
      </c>
      <c r="G56" s="60" t="s">
        <v>144</v>
      </c>
      <c r="H56" s="58" t="s">
        <v>139</v>
      </c>
      <c r="I56" s="59">
        <f>VLOOKUP(H56,Criterios!$B$3:$C$6,2,FALSE)</f>
        <v>0</v>
      </c>
      <c r="J56" s="58" t="s">
        <v>139</v>
      </c>
      <c r="K56" s="59">
        <f>VLOOKUP(J56,Criterios!$B$7:$C$9,2,FALSE)</f>
        <v>0</v>
      </c>
      <c r="L56" s="58"/>
      <c r="M56" s="58"/>
      <c r="N56" s="58"/>
      <c r="O56" s="58"/>
      <c r="P56" s="58"/>
      <c r="Q56" s="57">
        <f t="shared" si="1"/>
        <v>0</v>
      </c>
      <c r="R56" s="57">
        <f>IF(Q56&gt;1%,(R55-(R55*Q56)),Q56)</f>
        <v>0</v>
      </c>
      <c r="S56" s="163">
        <f>IF(R57&gt;1%,R57,R56)</f>
        <v>0</v>
      </c>
      <c r="T56" s="182"/>
      <c r="U56" s="178"/>
      <c r="V56" s="107"/>
    </row>
    <row r="57" spans="1:23" s="68" customFormat="1" ht="15" x14ac:dyDescent="0.2">
      <c r="B57" s="185"/>
      <c r="C57" s="224"/>
      <c r="D57" s="168"/>
      <c r="E57" s="171"/>
      <c r="F57" s="188"/>
      <c r="G57" s="60" t="s">
        <v>138</v>
      </c>
      <c r="H57" s="58" t="s">
        <v>139</v>
      </c>
      <c r="I57" s="59">
        <f>VLOOKUP(H57,Criterios!$B$3:$C$6,2,FALSE)</f>
        <v>0</v>
      </c>
      <c r="J57" s="58" t="s">
        <v>139</v>
      </c>
      <c r="K57" s="59">
        <f>VLOOKUP(J57,Criterios!$B$7:$C$9,2,FALSE)</f>
        <v>0</v>
      </c>
      <c r="L57" s="58"/>
      <c r="M57" s="58"/>
      <c r="N57" s="58"/>
      <c r="O57" s="58"/>
      <c r="P57" s="58"/>
      <c r="Q57" s="57">
        <f t="shared" si="1"/>
        <v>0</v>
      </c>
      <c r="R57" s="57">
        <f>(R56-(R56*Q57))</f>
        <v>0</v>
      </c>
      <c r="S57" s="163"/>
      <c r="T57" s="182"/>
      <c r="U57" s="178"/>
      <c r="V57" s="107"/>
    </row>
    <row r="58" spans="1:23" s="68" customFormat="1" ht="15" x14ac:dyDescent="0.2">
      <c r="B58" s="185"/>
      <c r="C58" s="224"/>
      <c r="D58" s="168"/>
      <c r="E58" s="171"/>
      <c r="F58" s="173" t="s">
        <v>143</v>
      </c>
      <c r="G58" s="56" t="s">
        <v>144</v>
      </c>
      <c r="H58" s="54" t="s">
        <v>139</v>
      </c>
      <c r="I58" s="55">
        <f>VLOOKUP(H58,Criterios!$B$3:$C$6,2,FALSE)</f>
        <v>0</v>
      </c>
      <c r="J58" s="54" t="s">
        <v>139</v>
      </c>
      <c r="K58" s="55">
        <f>VLOOKUP(J58,Criterios!$B$7:$C$9,2,FALSE)</f>
        <v>0</v>
      </c>
      <c r="L58" s="54"/>
      <c r="M58" s="54"/>
      <c r="N58" s="54"/>
      <c r="O58" s="54"/>
      <c r="P58" s="54"/>
      <c r="Q58" s="53">
        <f t="shared" si="1"/>
        <v>0</v>
      </c>
      <c r="R58" s="53">
        <f>IF(Q58&gt;1%,(R57-(R57*Q58)),Q58)</f>
        <v>0</v>
      </c>
      <c r="S58" s="175">
        <f>IF(R59&gt;1%,R59,R58)</f>
        <v>0</v>
      </c>
      <c r="T58" s="182"/>
      <c r="U58" s="178"/>
      <c r="V58" s="107"/>
    </row>
    <row r="59" spans="1:23" x14ac:dyDescent="0.2">
      <c r="B59" s="186"/>
      <c r="C59" s="225"/>
      <c r="D59" s="169"/>
      <c r="E59" s="172"/>
      <c r="F59" s="174"/>
      <c r="G59" s="52" t="s">
        <v>138</v>
      </c>
      <c r="H59" s="50" t="s">
        <v>139</v>
      </c>
      <c r="I59" s="51">
        <f>VLOOKUP(H59,Criterios!$B$3:$C$6,2,FALSE)</f>
        <v>0</v>
      </c>
      <c r="J59" s="50" t="s">
        <v>139</v>
      </c>
      <c r="K59" s="51">
        <f>VLOOKUP(J59,Criterios!$B$7:$C$9,2,FALSE)</f>
        <v>0</v>
      </c>
      <c r="L59" s="50"/>
      <c r="M59" s="50"/>
      <c r="N59" s="50"/>
      <c r="O59" s="50"/>
      <c r="P59" s="50"/>
      <c r="Q59" s="49">
        <f t="shared" si="1"/>
        <v>0</v>
      </c>
      <c r="R59" s="49">
        <f>IF(Q59&gt;1%,(R58-(R58*Q59)),Q59)</f>
        <v>0</v>
      </c>
      <c r="S59" s="176"/>
      <c r="T59" s="183"/>
      <c r="U59" s="179"/>
      <c r="V59" s="108"/>
    </row>
    <row r="60" spans="1:23" x14ac:dyDescent="0.2">
      <c r="B60" s="46"/>
      <c r="C60" s="46"/>
      <c r="D60" s="46"/>
      <c r="E60" s="46"/>
      <c r="F60" s="46"/>
      <c r="G60" s="46"/>
      <c r="J60" s="43"/>
      <c r="K60" s="43"/>
      <c r="L60" s="43"/>
      <c r="M60" s="43"/>
      <c r="N60" s="43"/>
      <c r="O60" s="43"/>
      <c r="P60" s="43"/>
      <c r="Q60" s="43"/>
      <c r="R60" s="43"/>
      <c r="S60" s="43"/>
      <c r="T60" s="45"/>
      <c r="U60" s="43"/>
    </row>
    <row r="61" spans="1:23" ht="5.25" customHeight="1" x14ac:dyDescent="0.2"/>
    <row r="63" spans="1:23" ht="6.75" customHeight="1" x14ac:dyDescent="0.2">
      <c r="A63" s="47"/>
      <c r="B63" s="46"/>
      <c r="C63" s="46"/>
      <c r="D63" s="46"/>
      <c r="E63" s="46"/>
      <c r="F63" s="46"/>
      <c r="G63" s="46"/>
      <c r="J63" s="43"/>
      <c r="K63" s="43"/>
      <c r="L63" s="43"/>
      <c r="M63" s="43"/>
      <c r="N63" s="43"/>
      <c r="O63" s="43"/>
      <c r="P63" s="43"/>
      <c r="Q63" s="43"/>
      <c r="R63" s="43"/>
      <c r="S63" s="43"/>
      <c r="T63" s="43"/>
      <c r="U63" s="43"/>
    </row>
    <row r="64" spans="1:23" ht="16.5" customHeight="1" x14ac:dyDescent="0.2">
      <c r="A64" s="47"/>
      <c r="B64" s="198" t="s">
        <v>158</v>
      </c>
      <c r="C64" s="198"/>
      <c r="D64" s="198"/>
      <c r="E64" s="198"/>
      <c r="F64" s="198"/>
      <c r="G64" s="198"/>
      <c r="H64" s="198"/>
      <c r="I64" s="198"/>
      <c r="J64" s="198"/>
      <c r="K64" s="198"/>
      <c r="L64" s="198"/>
      <c r="M64" s="198"/>
      <c r="N64" s="198"/>
      <c r="O64" s="198"/>
      <c r="P64" s="198"/>
      <c r="Q64" s="198"/>
      <c r="R64" s="198"/>
      <c r="S64" s="198"/>
      <c r="T64" s="198"/>
      <c r="U64" s="198"/>
      <c r="V64" s="198"/>
      <c r="W64" s="198"/>
    </row>
    <row r="65" spans="1:23" ht="15" x14ac:dyDescent="0.2">
      <c r="A65" s="47"/>
      <c r="B65" s="73"/>
      <c r="C65" s="73"/>
      <c r="D65" s="72"/>
      <c r="E65" s="72"/>
      <c r="F65" s="72"/>
      <c r="H65" s="74"/>
      <c r="I65" s="74"/>
      <c r="J65" s="74"/>
      <c r="K65" s="74"/>
      <c r="L65" s="74"/>
    </row>
    <row r="66" spans="1:23" ht="31.5" customHeight="1" x14ac:dyDescent="0.2">
      <c r="A66" s="47"/>
      <c r="B66" s="219" t="s">
        <v>102</v>
      </c>
      <c r="C66" s="220"/>
      <c r="D66" s="226">
        <v>46157</v>
      </c>
      <c r="E66" s="227"/>
      <c r="F66" s="74" t="s">
        <v>103</v>
      </c>
      <c r="G66" s="221" t="s">
        <v>49</v>
      </c>
      <c r="H66" s="222"/>
      <c r="I66" s="219" t="s">
        <v>159</v>
      </c>
      <c r="J66" s="219"/>
      <c r="K66" s="219"/>
      <c r="L66" s="220"/>
      <c r="M66" s="221" t="s">
        <v>160</v>
      </c>
      <c r="N66" s="234"/>
      <c r="O66" s="234"/>
      <c r="P66" s="234"/>
      <c r="Q66" s="222"/>
      <c r="T66" s="43"/>
      <c r="U66" s="43"/>
    </row>
    <row r="67" spans="1:23" ht="15" x14ac:dyDescent="0.2">
      <c r="A67" s="47"/>
      <c r="B67" s="73"/>
      <c r="C67" s="73"/>
      <c r="D67" s="72"/>
      <c r="E67" s="72"/>
      <c r="F67" s="72"/>
      <c r="H67" s="205"/>
      <c r="I67" s="205"/>
      <c r="J67" s="205"/>
      <c r="K67" s="205"/>
      <c r="L67" s="205"/>
    </row>
    <row r="68" spans="1:23" s="68" customFormat="1" ht="28.5" customHeight="1" x14ac:dyDescent="0.2">
      <c r="B68" s="200" t="s">
        <v>106</v>
      </c>
      <c r="C68" s="200" t="s">
        <v>107</v>
      </c>
      <c r="D68" s="200" t="s">
        <v>108</v>
      </c>
      <c r="E68" s="200"/>
      <c r="F68" s="215" t="s">
        <v>109</v>
      </c>
      <c r="G68" s="200" t="s">
        <v>110</v>
      </c>
      <c r="H68" s="206" t="s">
        <v>111</v>
      </c>
      <c r="I68" s="207"/>
      <c r="J68" s="207"/>
      <c r="K68" s="207"/>
      <c r="L68" s="207"/>
      <c r="M68" s="207"/>
      <c r="N68" s="207"/>
      <c r="O68" s="207"/>
      <c r="P68" s="208"/>
      <c r="Q68" s="214" t="s">
        <v>112</v>
      </c>
      <c r="R68" s="214"/>
      <c r="S68" s="214"/>
      <c r="T68" s="214"/>
      <c r="U68" s="199" t="s">
        <v>113</v>
      </c>
      <c r="V68" s="211" t="s">
        <v>154</v>
      </c>
      <c r="W68" s="211" t="s">
        <v>161</v>
      </c>
    </row>
    <row r="69" spans="1:23" s="68" customFormat="1" ht="21.75" customHeight="1" x14ac:dyDescent="0.2">
      <c r="B69" s="200"/>
      <c r="C69" s="200"/>
      <c r="D69" s="200"/>
      <c r="E69" s="200"/>
      <c r="F69" s="216"/>
      <c r="G69" s="200"/>
      <c r="H69" s="206" t="s">
        <v>114</v>
      </c>
      <c r="I69" s="207"/>
      <c r="J69" s="207"/>
      <c r="K69" s="208"/>
      <c r="L69" s="206" t="s">
        <v>115</v>
      </c>
      <c r="M69" s="207"/>
      <c r="N69" s="207"/>
      <c r="O69" s="207"/>
      <c r="P69" s="208"/>
      <c r="Q69" s="209" t="s">
        <v>116</v>
      </c>
      <c r="R69" s="209" t="s">
        <v>117</v>
      </c>
      <c r="S69" s="209" t="s">
        <v>118</v>
      </c>
      <c r="T69" s="212" t="s">
        <v>119</v>
      </c>
      <c r="U69" s="199" t="s">
        <v>120</v>
      </c>
      <c r="V69" s="211"/>
      <c r="W69" s="211"/>
    </row>
    <row r="70" spans="1:23" s="68" customFormat="1" ht="63.75" x14ac:dyDescent="0.2">
      <c r="B70" s="200"/>
      <c r="C70" s="200"/>
      <c r="D70" s="70" t="s">
        <v>121</v>
      </c>
      <c r="E70" s="70" t="s">
        <v>36</v>
      </c>
      <c r="F70" s="217"/>
      <c r="G70" s="200"/>
      <c r="H70" s="70" t="s">
        <v>122</v>
      </c>
      <c r="I70" s="70" t="s">
        <v>123</v>
      </c>
      <c r="J70" s="70" t="s">
        <v>124</v>
      </c>
      <c r="K70" s="70" t="s">
        <v>123</v>
      </c>
      <c r="L70" s="70" t="s">
        <v>125</v>
      </c>
      <c r="M70" s="71" t="s">
        <v>38</v>
      </c>
      <c r="N70" s="71" t="s">
        <v>126</v>
      </c>
      <c r="O70" s="71" t="s">
        <v>127</v>
      </c>
      <c r="P70" s="70" t="s">
        <v>128</v>
      </c>
      <c r="Q70" s="210"/>
      <c r="R70" s="210"/>
      <c r="S70" s="210"/>
      <c r="T70" s="213"/>
      <c r="U70" s="199"/>
      <c r="V70" s="211"/>
      <c r="W70" s="211"/>
    </row>
    <row r="71" spans="1:23" s="61" customFormat="1" ht="272.25" customHeight="1" x14ac:dyDescent="0.2">
      <c r="B71" s="184" t="s">
        <v>53</v>
      </c>
      <c r="C71" s="184" t="s">
        <v>55</v>
      </c>
      <c r="D71" s="167" t="s">
        <v>129</v>
      </c>
      <c r="E71" s="170">
        <f>VLOOKUP(D71,Criterios!$A$20:$B$24,2,FALSE)</f>
        <v>0.8</v>
      </c>
      <c r="F71" s="187" t="s">
        <v>130</v>
      </c>
      <c r="G71" s="66" t="s">
        <v>131</v>
      </c>
      <c r="H71" s="64" t="s">
        <v>132</v>
      </c>
      <c r="I71" s="65">
        <f>VLOOKUP(H71,Criterios!$B$3:$C$6,2,FALSE)</f>
        <v>0.25</v>
      </c>
      <c r="J71" s="64" t="s">
        <v>62</v>
      </c>
      <c r="K71" s="65">
        <f>VLOOKUP(J71,Criterios!$B$7:$C$9,2,FALSE)</f>
        <v>0.15</v>
      </c>
      <c r="L71" s="64" t="s">
        <v>133</v>
      </c>
      <c r="M71" s="64" t="s">
        <v>134</v>
      </c>
      <c r="N71" s="64" t="s">
        <v>135</v>
      </c>
      <c r="O71" s="64" t="s">
        <v>136</v>
      </c>
      <c r="P71" s="64" t="s">
        <v>137</v>
      </c>
      <c r="Q71" s="63">
        <f t="shared" ref="Q71:Q88" si="2">+I71+K71</f>
        <v>0.4</v>
      </c>
      <c r="R71" s="63">
        <f>(E71-(E71*Q71))</f>
        <v>0.48</v>
      </c>
      <c r="S71" s="180">
        <f>IF(R72&gt;1%,R72,R71)</f>
        <v>0.48</v>
      </c>
      <c r="T71" s="181">
        <f>IF(S75&gt;1%,S75,(IF(S73&gt;1%,S73,S71)))</f>
        <v>0.17279999999999998</v>
      </c>
      <c r="U71" s="177" t="str">
        <f>IF(T71&lt;=20%,Criterios!$A$20,IF(T71&lt;=40%,Criterios!$A$21,IF(T71&lt;=60%,Criterios!$A$22,IF(T71&lt;=80,Criterios!$A$23,Criterios!$A$24))))</f>
        <v>Muy baja</v>
      </c>
      <c r="V71" s="110" t="s">
        <v>162</v>
      </c>
      <c r="W71" s="109" t="s">
        <v>163</v>
      </c>
    </row>
    <row r="72" spans="1:23" s="61" customFormat="1" ht="14.25" x14ac:dyDescent="0.2">
      <c r="B72" s="185"/>
      <c r="C72" s="185"/>
      <c r="D72" s="168"/>
      <c r="E72" s="171"/>
      <c r="F72" s="188"/>
      <c r="G72" s="60" t="s">
        <v>138</v>
      </c>
      <c r="H72" s="58" t="s">
        <v>139</v>
      </c>
      <c r="I72" s="59">
        <f>VLOOKUP(H72,Criterios!$B$3:$C$6,2,FALSE)</f>
        <v>0</v>
      </c>
      <c r="J72" s="58" t="s">
        <v>139</v>
      </c>
      <c r="K72" s="59">
        <f>VLOOKUP(J72,Criterios!$B$7:$C$9,2,FALSE)</f>
        <v>0</v>
      </c>
      <c r="L72" s="58"/>
      <c r="M72" s="58"/>
      <c r="N72" s="58"/>
      <c r="O72" s="58"/>
      <c r="P72" s="58"/>
      <c r="Q72" s="57">
        <f t="shared" si="2"/>
        <v>0</v>
      </c>
      <c r="R72" s="57">
        <f>(R71-(R71*Q72))</f>
        <v>0.48</v>
      </c>
      <c r="S72" s="163"/>
      <c r="T72" s="182"/>
      <c r="U72" s="178"/>
      <c r="V72" s="62"/>
      <c r="W72" s="62"/>
    </row>
    <row r="73" spans="1:23" s="61" customFormat="1" ht="273.75" customHeight="1" x14ac:dyDescent="0.2">
      <c r="B73" s="185"/>
      <c r="C73" s="185"/>
      <c r="D73" s="168"/>
      <c r="E73" s="171"/>
      <c r="F73" s="188" t="s">
        <v>140</v>
      </c>
      <c r="G73" s="60" t="s">
        <v>156</v>
      </c>
      <c r="H73" s="58" t="s">
        <v>132</v>
      </c>
      <c r="I73" s="59">
        <f>VLOOKUP(H73,Criterios!$B$3:$C$6,2,FALSE)</f>
        <v>0.25</v>
      </c>
      <c r="J73" s="58" t="s">
        <v>62</v>
      </c>
      <c r="K73" s="59">
        <f>VLOOKUP(J73,Criterios!$B$7:$C$9,2,FALSE)</f>
        <v>0.15</v>
      </c>
      <c r="L73" s="58" t="s">
        <v>133</v>
      </c>
      <c r="M73" s="58" t="s">
        <v>134</v>
      </c>
      <c r="N73" s="58" t="s">
        <v>135</v>
      </c>
      <c r="O73" s="58" t="s">
        <v>136</v>
      </c>
      <c r="P73" s="58" t="s">
        <v>137</v>
      </c>
      <c r="Q73" s="57">
        <f t="shared" si="2"/>
        <v>0.4</v>
      </c>
      <c r="R73" s="57">
        <f>IF(Q73&gt;1%,(R72-(R72*Q73)),Q73)</f>
        <v>0.28799999999999998</v>
      </c>
      <c r="S73" s="163">
        <f>IF(R74&gt;1%,R74,R73)</f>
        <v>0.17279999999999998</v>
      </c>
      <c r="T73" s="182"/>
      <c r="U73" s="178"/>
      <c r="V73" s="110" t="s">
        <v>162</v>
      </c>
      <c r="W73" s="110" t="s">
        <v>163</v>
      </c>
    </row>
    <row r="74" spans="1:23" s="61" customFormat="1" ht="199.5" customHeight="1" x14ac:dyDescent="0.2">
      <c r="B74" s="185"/>
      <c r="C74" s="185"/>
      <c r="D74" s="168"/>
      <c r="E74" s="171"/>
      <c r="F74" s="188"/>
      <c r="G74" s="60" t="s">
        <v>157</v>
      </c>
      <c r="H74" s="58" t="s">
        <v>132</v>
      </c>
      <c r="I74" s="59">
        <f>VLOOKUP(H74,Criterios!$B$3:$C$6,2,FALSE)</f>
        <v>0.25</v>
      </c>
      <c r="J74" s="58" t="s">
        <v>62</v>
      </c>
      <c r="K74" s="59">
        <f>VLOOKUP(J74,Criterios!$B$7:$C$9,2,FALSE)</f>
        <v>0.15</v>
      </c>
      <c r="L74" s="58" t="s">
        <v>133</v>
      </c>
      <c r="M74" s="58" t="s">
        <v>134</v>
      </c>
      <c r="N74" s="58" t="s">
        <v>135</v>
      </c>
      <c r="O74" s="58" t="s">
        <v>136</v>
      </c>
      <c r="P74" s="58" t="s">
        <v>137</v>
      </c>
      <c r="Q74" s="57">
        <f t="shared" si="2"/>
        <v>0.4</v>
      </c>
      <c r="R74" s="57">
        <f>(R73-(R73*Q74))</f>
        <v>0.17279999999999998</v>
      </c>
      <c r="S74" s="163"/>
      <c r="T74" s="182"/>
      <c r="U74" s="178"/>
      <c r="V74" s="110" t="s">
        <v>162</v>
      </c>
      <c r="W74" s="110" t="s">
        <v>163</v>
      </c>
    </row>
    <row r="75" spans="1:23" s="61" customFormat="1" ht="14.25" x14ac:dyDescent="0.2">
      <c r="B75" s="185"/>
      <c r="C75" s="185"/>
      <c r="D75" s="168"/>
      <c r="E75" s="171"/>
      <c r="F75" s="173" t="s">
        <v>143</v>
      </c>
      <c r="G75" s="56" t="s">
        <v>144</v>
      </c>
      <c r="H75" s="54" t="s">
        <v>139</v>
      </c>
      <c r="I75" s="55">
        <f>VLOOKUP(H75,Criterios!$B$3:$C$6,2,FALSE)</f>
        <v>0</v>
      </c>
      <c r="J75" s="58" t="s">
        <v>139</v>
      </c>
      <c r="K75" s="55">
        <f>VLOOKUP(J75,Criterios!$B$7:$C$9,2,FALSE)</f>
        <v>0</v>
      </c>
      <c r="L75" s="54"/>
      <c r="M75" s="54"/>
      <c r="N75" s="54"/>
      <c r="O75" s="54"/>
      <c r="P75" s="54"/>
      <c r="Q75" s="53">
        <f t="shared" si="2"/>
        <v>0</v>
      </c>
      <c r="R75" s="53">
        <f>IF(Q75&gt;1%,(R74-(R74*Q75)),Q75)</f>
        <v>0</v>
      </c>
      <c r="S75" s="175">
        <f>IF(R76&gt;1%,R76,R75)</f>
        <v>0</v>
      </c>
      <c r="T75" s="182"/>
      <c r="U75" s="178"/>
      <c r="V75" s="62"/>
      <c r="W75" s="62"/>
    </row>
    <row r="76" spans="1:23" s="61" customFormat="1" ht="14.25" x14ac:dyDescent="0.2">
      <c r="B76" s="186"/>
      <c r="C76" s="186"/>
      <c r="D76" s="169"/>
      <c r="E76" s="172"/>
      <c r="F76" s="174"/>
      <c r="G76" s="52" t="s">
        <v>138</v>
      </c>
      <c r="H76" s="50" t="s">
        <v>139</v>
      </c>
      <c r="I76" s="51">
        <f>VLOOKUP(H76,Criterios!$B$3:$C$6,2,FALSE)</f>
        <v>0</v>
      </c>
      <c r="J76" s="50" t="s">
        <v>139</v>
      </c>
      <c r="K76" s="51">
        <f>VLOOKUP(J76,Criterios!$B$7:$C$9,2,FALSE)</f>
        <v>0</v>
      </c>
      <c r="L76" s="50"/>
      <c r="M76" s="50"/>
      <c r="N76" s="50"/>
      <c r="O76" s="50"/>
      <c r="P76" s="50"/>
      <c r="Q76" s="49">
        <f t="shared" si="2"/>
        <v>0</v>
      </c>
      <c r="R76" s="49">
        <f>IF(Q76&gt;1%,(R75-(R75*Q76)),Q76)</f>
        <v>0</v>
      </c>
      <c r="S76" s="176"/>
      <c r="T76" s="183"/>
      <c r="U76" s="179"/>
      <c r="V76" s="62"/>
      <c r="W76" s="62"/>
    </row>
    <row r="77" spans="1:23" s="61" customFormat="1" ht="209.25" customHeight="1" x14ac:dyDescent="0.2">
      <c r="B77" s="184" t="s">
        <v>80</v>
      </c>
      <c r="C77" s="184" t="s">
        <v>82</v>
      </c>
      <c r="D77" s="167" t="s">
        <v>145</v>
      </c>
      <c r="E77" s="170">
        <f>VLOOKUP(D77,Criterios!$A$20:$B$24,2,FALSE)</f>
        <v>0.4</v>
      </c>
      <c r="F77" s="187" t="s">
        <v>146</v>
      </c>
      <c r="G77" s="66" t="s">
        <v>147</v>
      </c>
      <c r="H77" s="64" t="s">
        <v>132</v>
      </c>
      <c r="I77" s="65">
        <f>VLOOKUP(H77,Criterios!$B$3:$C$6,2,FALSE)</f>
        <v>0.25</v>
      </c>
      <c r="J77" s="64" t="s">
        <v>62</v>
      </c>
      <c r="K77" s="65">
        <f>VLOOKUP(J77,Criterios!$B$7:$C$9,2,FALSE)</f>
        <v>0.15</v>
      </c>
      <c r="L77" s="64" t="s">
        <v>133</v>
      </c>
      <c r="M77" s="64" t="s">
        <v>134</v>
      </c>
      <c r="N77" s="64" t="s">
        <v>135</v>
      </c>
      <c r="O77" s="64" t="s">
        <v>136</v>
      </c>
      <c r="P77" s="64" t="s">
        <v>137</v>
      </c>
      <c r="Q77" s="63">
        <f t="shared" si="2"/>
        <v>0.4</v>
      </c>
      <c r="R77" s="63">
        <f>(E77-(E77*Q77))</f>
        <v>0.24</v>
      </c>
      <c r="S77" s="180">
        <f>IF(R78&gt;1%,R78,R77)</f>
        <v>0.24</v>
      </c>
      <c r="T77" s="181">
        <f>IF(S81&gt;1%,S81,(IF(S79&gt;1%,S79,S77)))</f>
        <v>0.24</v>
      </c>
      <c r="U77" s="177" t="str">
        <f>IF(T77&lt;=20%,Criterios!$A$20,IF(T77&lt;=40%,Criterios!$A$21,IF(T77&lt;=60%,Criterios!$A$22,IF(T77&lt;=80,Criterios!$A$23,Criterios!$A$24))))</f>
        <v>Baja</v>
      </c>
      <c r="V77" s="110" t="s">
        <v>162</v>
      </c>
      <c r="W77" s="110" t="s">
        <v>163</v>
      </c>
    </row>
    <row r="78" spans="1:23" s="47" customFormat="1" ht="15" x14ac:dyDescent="0.2">
      <c r="B78" s="185"/>
      <c r="C78" s="185"/>
      <c r="D78" s="168"/>
      <c r="E78" s="171"/>
      <c r="F78" s="188"/>
      <c r="G78" s="60" t="s">
        <v>138</v>
      </c>
      <c r="H78" s="58" t="s">
        <v>139</v>
      </c>
      <c r="I78" s="59">
        <f>VLOOKUP(H78,Criterios!$B$3:$C$6,2,FALSE)</f>
        <v>0</v>
      </c>
      <c r="J78" s="58" t="s">
        <v>139</v>
      </c>
      <c r="K78" s="59">
        <f>VLOOKUP(J78,Criterios!$B$7:$C$9,2,FALSE)</f>
        <v>0</v>
      </c>
      <c r="L78" s="58"/>
      <c r="M78" s="58"/>
      <c r="N78" s="58"/>
      <c r="O78" s="58"/>
      <c r="P78" s="58"/>
      <c r="Q78" s="57">
        <f t="shared" si="2"/>
        <v>0</v>
      </c>
      <c r="R78" s="57">
        <f>(R77-(R77*Q78))</f>
        <v>0.24</v>
      </c>
      <c r="S78" s="163"/>
      <c r="T78" s="182"/>
      <c r="U78" s="178"/>
      <c r="V78" s="48"/>
      <c r="W78" s="48"/>
    </row>
    <row r="79" spans="1:23" s="47" customFormat="1" ht="15" x14ac:dyDescent="0.2">
      <c r="B79" s="185"/>
      <c r="C79" s="185"/>
      <c r="D79" s="168"/>
      <c r="E79" s="171"/>
      <c r="F79" s="188" t="s">
        <v>148</v>
      </c>
      <c r="G79" s="60" t="s">
        <v>144</v>
      </c>
      <c r="H79" s="58" t="s">
        <v>139</v>
      </c>
      <c r="I79" s="59">
        <f>VLOOKUP(H79,Criterios!$B$3:$C$6,2,FALSE)</f>
        <v>0</v>
      </c>
      <c r="J79" s="58" t="s">
        <v>139</v>
      </c>
      <c r="K79" s="59">
        <f>VLOOKUP(J79,Criterios!$B$7:$C$9,2,FALSE)</f>
        <v>0</v>
      </c>
      <c r="L79" s="58"/>
      <c r="M79" s="58"/>
      <c r="N79" s="58"/>
      <c r="O79" s="58"/>
      <c r="P79" s="58"/>
      <c r="Q79" s="57">
        <f t="shared" si="2"/>
        <v>0</v>
      </c>
      <c r="R79" s="57">
        <f>IF(Q79&gt;1%,(R78-(R78*Q79)),Q79)</f>
        <v>0</v>
      </c>
      <c r="S79" s="163">
        <f>IF(R80&gt;1%,R80,R79)</f>
        <v>0</v>
      </c>
      <c r="T79" s="182"/>
      <c r="U79" s="178"/>
      <c r="V79" s="48"/>
      <c r="W79" s="48"/>
    </row>
    <row r="80" spans="1:23" s="47" customFormat="1" ht="15" x14ac:dyDescent="0.2">
      <c r="B80" s="185"/>
      <c r="C80" s="185"/>
      <c r="D80" s="168"/>
      <c r="E80" s="171"/>
      <c r="F80" s="188"/>
      <c r="G80" s="60" t="s">
        <v>138</v>
      </c>
      <c r="H80" s="58" t="s">
        <v>139</v>
      </c>
      <c r="I80" s="59">
        <f>VLOOKUP(H80,Criterios!$B$3:$C$6,2,FALSE)</f>
        <v>0</v>
      </c>
      <c r="J80" s="58" t="s">
        <v>139</v>
      </c>
      <c r="K80" s="59">
        <f>VLOOKUP(J80,Criterios!$B$7:$C$9,2,FALSE)</f>
        <v>0</v>
      </c>
      <c r="L80" s="58"/>
      <c r="M80" s="58"/>
      <c r="N80" s="58"/>
      <c r="O80" s="58"/>
      <c r="P80" s="58"/>
      <c r="Q80" s="57">
        <f t="shared" si="2"/>
        <v>0</v>
      </c>
      <c r="R80" s="57">
        <f>(R79-(R79*Q80))</f>
        <v>0</v>
      </c>
      <c r="S80" s="163"/>
      <c r="T80" s="182"/>
      <c r="U80" s="178"/>
      <c r="V80" s="48"/>
      <c r="W80" s="48"/>
    </row>
    <row r="81" spans="1:23" s="47" customFormat="1" ht="15" x14ac:dyDescent="0.2">
      <c r="B81" s="185"/>
      <c r="C81" s="185"/>
      <c r="D81" s="168"/>
      <c r="E81" s="171"/>
      <c r="F81" s="173" t="s">
        <v>143</v>
      </c>
      <c r="G81" s="56" t="s">
        <v>144</v>
      </c>
      <c r="H81" s="54" t="s">
        <v>139</v>
      </c>
      <c r="I81" s="55">
        <f>VLOOKUP(H81,Criterios!$B$3:$C$6,2,FALSE)</f>
        <v>0</v>
      </c>
      <c r="J81" s="54" t="s">
        <v>139</v>
      </c>
      <c r="K81" s="55">
        <f>VLOOKUP(J81,Criterios!$B$7:$C$9,2,FALSE)</f>
        <v>0</v>
      </c>
      <c r="L81" s="54"/>
      <c r="M81" s="54"/>
      <c r="N81" s="54"/>
      <c r="O81" s="54"/>
      <c r="P81" s="54"/>
      <c r="Q81" s="53">
        <f t="shared" si="2"/>
        <v>0</v>
      </c>
      <c r="R81" s="53">
        <f>IF(Q81&gt;1%,(R80-(R80*Q81)),Q81)</f>
        <v>0</v>
      </c>
      <c r="S81" s="175">
        <f>IF(R82&gt;1%,R82,R81)</f>
        <v>0</v>
      </c>
      <c r="T81" s="182"/>
      <c r="U81" s="178"/>
      <c r="V81" s="48"/>
      <c r="W81" s="48"/>
    </row>
    <row r="82" spans="1:23" s="47" customFormat="1" ht="15" x14ac:dyDescent="0.2">
      <c r="B82" s="186"/>
      <c r="C82" s="186"/>
      <c r="D82" s="169"/>
      <c r="E82" s="172"/>
      <c r="F82" s="174"/>
      <c r="G82" s="52" t="s">
        <v>138</v>
      </c>
      <c r="H82" s="50" t="s">
        <v>139</v>
      </c>
      <c r="I82" s="51">
        <f>VLOOKUP(H82,Criterios!$B$3:$C$6,2,FALSE)</f>
        <v>0</v>
      </c>
      <c r="J82" s="50" t="s">
        <v>139</v>
      </c>
      <c r="K82" s="51">
        <f>VLOOKUP(J82,Criterios!$B$7:$C$9,2,FALSE)</f>
        <v>0</v>
      </c>
      <c r="L82" s="50"/>
      <c r="M82" s="50"/>
      <c r="N82" s="50"/>
      <c r="O82" s="50"/>
      <c r="P82" s="50"/>
      <c r="Q82" s="49">
        <f t="shared" si="2"/>
        <v>0</v>
      </c>
      <c r="R82" s="49">
        <f>IF(Q82&gt;1%,(R81-(R81*Q82)),Q82)</f>
        <v>0</v>
      </c>
      <c r="S82" s="176"/>
      <c r="T82" s="183"/>
      <c r="U82" s="179"/>
      <c r="V82" s="48"/>
      <c r="W82" s="48"/>
    </row>
    <row r="83" spans="1:23" s="68" customFormat="1" ht="269.25" customHeight="1" x14ac:dyDescent="0.2">
      <c r="B83" s="184" t="s">
        <v>90</v>
      </c>
      <c r="C83" s="223" t="s">
        <v>92</v>
      </c>
      <c r="D83" s="167" t="s">
        <v>149</v>
      </c>
      <c r="E83" s="170">
        <f>VLOOKUP(D83,Criterios!$A$20:$B$24,2,FALSE)</f>
        <v>0.6</v>
      </c>
      <c r="F83" s="187" t="s">
        <v>150</v>
      </c>
      <c r="G83" s="66" t="s">
        <v>95</v>
      </c>
      <c r="H83" s="64" t="s">
        <v>132</v>
      </c>
      <c r="I83" s="65">
        <f>VLOOKUP(H83,Criterios!$B$3:$C$6,2,FALSE)</f>
        <v>0.25</v>
      </c>
      <c r="J83" s="64" t="s">
        <v>62</v>
      </c>
      <c r="K83" s="65">
        <f>VLOOKUP(J83,Criterios!$B$7:$C$9,2,FALSE)</f>
        <v>0.15</v>
      </c>
      <c r="L83" s="64" t="s">
        <v>133</v>
      </c>
      <c r="M83" s="64" t="s">
        <v>134</v>
      </c>
      <c r="N83" s="64" t="s">
        <v>135</v>
      </c>
      <c r="O83" s="64"/>
      <c r="P83" s="64"/>
      <c r="Q83" s="63">
        <f t="shared" si="2"/>
        <v>0.4</v>
      </c>
      <c r="R83" s="63">
        <f>(E83-(E83*Q83))</f>
        <v>0.36</v>
      </c>
      <c r="S83" s="180">
        <f>IF(R84&gt;1%,R84,R83)</f>
        <v>0.36</v>
      </c>
      <c r="T83" s="181">
        <f>IF(S87&gt;1%,S87,(IF(S85&gt;1%,S85,S83)))</f>
        <v>0.36</v>
      </c>
      <c r="U83" s="177" t="str">
        <f>IF(T83&lt;=20%,Criterios!$A$20,IF(T83&lt;=40%,Criterios!$A$21,IF(T83&lt;=60%,Criterios!$A$22,IF(T83&lt;=80,Criterios!$A$23,Criterios!$A$24))))</f>
        <v>Baja</v>
      </c>
      <c r="V83" s="110" t="s">
        <v>162</v>
      </c>
      <c r="W83" s="110" t="s">
        <v>163</v>
      </c>
    </row>
    <row r="84" spans="1:23" s="68" customFormat="1" ht="15" x14ac:dyDescent="0.2">
      <c r="B84" s="185"/>
      <c r="C84" s="224"/>
      <c r="D84" s="168"/>
      <c r="E84" s="171"/>
      <c r="F84" s="188"/>
      <c r="G84" s="60" t="s">
        <v>138</v>
      </c>
      <c r="H84" s="58" t="s">
        <v>139</v>
      </c>
      <c r="I84" s="59">
        <f>VLOOKUP(H84,Criterios!$B$3:$C$6,2,FALSE)</f>
        <v>0</v>
      </c>
      <c r="J84" s="58" t="s">
        <v>139</v>
      </c>
      <c r="K84" s="59">
        <f>VLOOKUP(J84,Criterios!$B$7:$C$9,2,FALSE)</f>
        <v>0</v>
      </c>
      <c r="L84" s="58"/>
      <c r="M84" s="58"/>
      <c r="N84" s="58"/>
      <c r="O84" s="58"/>
      <c r="P84" s="58"/>
      <c r="Q84" s="57">
        <f t="shared" si="2"/>
        <v>0</v>
      </c>
      <c r="R84" s="57">
        <f>(R83-(R83*Q84))</f>
        <v>0.36</v>
      </c>
      <c r="S84" s="163"/>
      <c r="T84" s="182"/>
      <c r="U84" s="178"/>
      <c r="V84" s="69"/>
      <c r="W84" s="69"/>
    </row>
    <row r="85" spans="1:23" s="68" customFormat="1" ht="15" x14ac:dyDescent="0.2">
      <c r="B85" s="185"/>
      <c r="C85" s="224"/>
      <c r="D85" s="168"/>
      <c r="E85" s="171"/>
      <c r="F85" s="188" t="s">
        <v>148</v>
      </c>
      <c r="G85" s="60" t="s">
        <v>144</v>
      </c>
      <c r="H85" s="58" t="s">
        <v>139</v>
      </c>
      <c r="I85" s="59">
        <f>VLOOKUP(H85,Criterios!$B$3:$C$6,2,FALSE)</f>
        <v>0</v>
      </c>
      <c r="J85" s="58" t="s">
        <v>139</v>
      </c>
      <c r="K85" s="59">
        <f>VLOOKUP(J85,Criterios!$B$7:$C$9,2,FALSE)</f>
        <v>0</v>
      </c>
      <c r="L85" s="58"/>
      <c r="M85" s="58"/>
      <c r="N85" s="58"/>
      <c r="O85" s="58"/>
      <c r="P85" s="58"/>
      <c r="Q85" s="57">
        <f t="shared" si="2"/>
        <v>0</v>
      </c>
      <c r="R85" s="57">
        <f>IF(Q85&gt;1%,(R84-(R84*Q85)),Q85)</f>
        <v>0</v>
      </c>
      <c r="S85" s="163">
        <f>IF(R86&gt;1%,R86,R85)</f>
        <v>0</v>
      </c>
      <c r="T85" s="182"/>
      <c r="U85" s="178"/>
      <c r="V85" s="69"/>
      <c r="W85" s="69"/>
    </row>
    <row r="86" spans="1:23" s="68" customFormat="1" ht="15" x14ac:dyDescent="0.2">
      <c r="B86" s="185"/>
      <c r="C86" s="224"/>
      <c r="D86" s="168"/>
      <c r="E86" s="171"/>
      <c r="F86" s="188"/>
      <c r="G86" s="60" t="s">
        <v>138</v>
      </c>
      <c r="H86" s="58" t="s">
        <v>139</v>
      </c>
      <c r="I86" s="59">
        <f>VLOOKUP(H86,Criterios!$B$3:$C$6,2,FALSE)</f>
        <v>0</v>
      </c>
      <c r="J86" s="58" t="s">
        <v>139</v>
      </c>
      <c r="K86" s="59">
        <f>VLOOKUP(J86,Criterios!$B$7:$C$9,2,FALSE)</f>
        <v>0</v>
      </c>
      <c r="L86" s="58"/>
      <c r="M86" s="58"/>
      <c r="N86" s="58"/>
      <c r="O86" s="58"/>
      <c r="P86" s="58"/>
      <c r="Q86" s="57">
        <f t="shared" si="2"/>
        <v>0</v>
      </c>
      <c r="R86" s="57">
        <f>(R85-(R85*Q86))</f>
        <v>0</v>
      </c>
      <c r="S86" s="163"/>
      <c r="T86" s="182"/>
      <c r="U86" s="178"/>
      <c r="V86" s="69"/>
      <c r="W86" s="69"/>
    </row>
    <row r="87" spans="1:23" s="68" customFormat="1" ht="15" x14ac:dyDescent="0.2">
      <c r="B87" s="185"/>
      <c r="C87" s="224"/>
      <c r="D87" s="168"/>
      <c r="E87" s="171"/>
      <c r="F87" s="173" t="s">
        <v>143</v>
      </c>
      <c r="G87" s="56" t="s">
        <v>144</v>
      </c>
      <c r="H87" s="54" t="s">
        <v>139</v>
      </c>
      <c r="I87" s="55">
        <f>VLOOKUP(H87,Criterios!$B$3:$C$6,2,FALSE)</f>
        <v>0</v>
      </c>
      <c r="J87" s="54" t="s">
        <v>139</v>
      </c>
      <c r="K87" s="55">
        <f>VLOOKUP(J87,Criterios!$B$7:$C$9,2,FALSE)</f>
        <v>0</v>
      </c>
      <c r="L87" s="54"/>
      <c r="M87" s="54"/>
      <c r="N87" s="54"/>
      <c r="O87" s="54"/>
      <c r="P87" s="54"/>
      <c r="Q87" s="53">
        <f t="shared" si="2"/>
        <v>0</v>
      </c>
      <c r="R87" s="53">
        <f>IF(Q87&gt;1%,(R86-(R86*Q87)),Q87)</f>
        <v>0</v>
      </c>
      <c r="S87" s="175">
        <f>IF(R88&gt;1%,R88,R87)</f>
        <v>0</v>
      </c>
      <c r="T87" s="182"/>
      <c r="U87" s="178"/>
      <c r="V87" s="69"/>
      <c r="W87" s="69"/>
    </row>
    <row r="88" spans="1:23" x14ac:dyDescent="0.2">
      <c r="B88" s="186"/>
      <c r="C88" s="225"/>
      <c r="D88" s="169"/>
      <c r="E88" s="172"/>
      <c r="F88" s="174"/>
      <c r="G88" s="52" t="s">
        <v>138</v>
      </c>
      <c r="H88" s="50" t="s">
        <v>139</v>
      </c>
      <c r="I88" s="51">
        <f>VLOOKUP(H88,Criterios!$B$3:$C$6,2,FALSE)</f>
        <v>0</v>
      </c>
      <c r="J88" s="50" t="s">
        <v>139</v>
      </c>
      <c r="K88" s="51">
        <f>VLOOKUP(J88,Criterios!$B$7:$C$9,2,FALSE)</f>
        <v>0</v>
      </c>
      <c r="L88" s="50"/>
      <c r="M88" s="50"/>
      <c r="N88" s="50"/>
      <c r="O88" s="50"/>
      <c r="P88" s="50"/>
      <c r="Q88" s="49">
        <f t="shared" si="2"/>
        <v>0</v>
      </c>
      <c r="R88" s="49">
        <f>IF(Q88&gt;1%,(R87-(R87*Q88)),Q88)</f>
        <v>0</v>
      </c>
      <c r="S88" s="176"/>
      <c r="T88" s="183"/>
      <c r="U88" s="179"/>
      <c r="V88" s="67"/>
      <c r="W88" s="67"/>
    </row>
    <row r="89" spans="1:23" ht="14.25" x14ac:dyDescent="0.2">
      <c r="A89" s="61"/>
      <c r="B89" s="164"/>
      <c r="C89" s="164"/>
      <c r="D89" s="167"/>
      <c r="E89" s="170" t="e">
        <f>VLOOKUP(D89,Criterios!$A$20:$B$24,2,FALSE)</f>
        <v>#N/A</v>
      </c>
      <c r="F89" s="187" t="s">
        <v>164</v>
      </c>
      <c r="G89" s="66" t="s">
        <v>144</v>
      </c>
      <c r="H89" s="64"/>
      <c r="I89" s="65" t="e">
        <f>VLOOKUP(H89,Criterios!$B$3:$C$6,2,FALSE)</f>
        <v>#N/A</v>
      </c>
      <c r="J89" s="64"/>
      <c r="K89" s="65" t="e">
        <f>VLOOKUP(J89,Criterios!$B$7:$C$9,2,FALSE)</f>
        <v>#N/A</v>
      </c>
      <c r="L89" s="64"/>
      <c r="M89" s="64"/>
      <c r="N89" s="64"/>
      <c r="O89" s="64"/>
      <c r="P89" s="64"/>
      <c r="Q89" s="63" t="e">
        <f t="shared" ref="Q89:Q100" si="3">+I89+K89</f>
        <v>#N/A</v>
      </c>
      <c r="R89" s="63" t="e">
        <f>(E89-(E89*Q89))</f>
        <v>#N/A</v>
      </c>
      <c r="S89" s="180" t="e">
        <f>IF(R90&gt;1%,R90,R89)</f>
        <v>#N/A</v>
      </c>
      <c r="T89" s="181" t="e">
        <f>IF(S93&gt;1%,S93,(IF(S91&gt;1%,S91,S89)))</f>
        <v>#N/A</v>
      </c>
      <c r="U89" s="177" t="e">
        <f>IF(T89&lt;=20%,Criterios!$A$20,IF(T89&lt;=40%,Criterios!$A$21,IF(T89&lt;=60%,Criterios!$A$22,IF(T89&lt;=80,Criterios!$A$23,Criterios!$A$24))))</f>
        <v>#N/A</v>
      </c>
      <c r="V89" s="67"/>
      <c r="W89" s="67"/>
    </row>
    <row r="90" spans="1:23" ht="14.25" hidden="1" x14ac:dyDescent="0.2">
      <c r="A90" s="61"/>
      <c r="B90" s="165"/>
      <c r="C90" s="165"/>
      <c r="D90" s="168"/>
      <c r="E90" s="171"/>
      <c r="F90" s="188"/>
      <c r="G90" s="60" t="s">
        <v>138</v>
      </c>
      <c r="H90" s="58"/>
      <c r="I90" s="59" t="e">
        <f>VLOOKUP(H90,Criterios!$B$3:$C$6,2,FALSE)</f>
        <v>#N/A</v>
      </c>
      <c r="J90" s="58"/>
      <c r="K90" s="59" t="e">
        <f>VLOOKUP(J90,Criterios!$B$7:$C$9,2,FALSE)</f>
        <v>#N/A</v>
      </c>
      <c r="L90" s="58"/>
      <c r="M90" s="58"/>
      <c r="N90" s="58"/>
      <c r="O90" s="58"/>
      <c r="P90" s="58"/>
      <c r="Q90" s="57" t="e">
        <f t="shared" si="3"/>
        <v>#N/A</v>
      </c>
      <c r="R90" s="57" t="e">
        <f>(R89-(R89*Q90))</f>
        <v>#N/A</v>
      </c>
      <c r="S90" s="163"/>
      <c r="T90" s="182"/>
      <c r="U90" s="178"/>
      <c r="V90" s="67"/>
      <c r="W90" s="67"/>
    </row>
    <row r="91" spans="1:23" ht="14.25" hidden="1" x14ac:dyDescent="0.2">
      <c r="A91" s="61"/>
      <c r="B91" s="165"/>
      <c r="C91" s="165"/>
      <c r="D91" s="168"/>
      <c r="E91" s="171"/>
      <c r="F91" s="188" t="s">
        <v>148</v>
      </c>
      <c r="G91" s="60" t="s">
        <v>144</v>
      </c>
      <c r="H91" s="58"/>
      <c r="I91" s="59" t="e">
        <f>VLOOKUP(H91,Criterios!$B$3:$C$6,2,FALSE)</f>
        <v>#N/A</v>
      </c>
      <c r="J91" s="58"/>
      <c r="K91" s="59" t="e">
        <f>VLOOKUP(J91,Criterios!$B$7:$C$9,2,FALSE)</f>
        <v>#N/A</v>
      </c>
      <c r="L91" s="58"/>
      <c r="M91" s="58"/>
      <c r="N91" s="58"/>
      <c r="O91" s="58"/>
      <c r="P91" s="58"/>
      <c r="Q91" s="57" t="e">
        <f t="shared" si="3"/>
        <v>#N/A</v>
      </c>
      <c r="R91" s="57" t="e">
        <f>IF(Q91&gt;1%,(R90-(R90*Q91)),Q91)</f>
        <v>#N/A</v>
      </c>
      <c r="S91" s="163" t="e">
        <f>IF(R92&gt;1%,R92,R91)</f>
        <v>#N/A</v>
      </c>
      <c r="T91" s="182"/>
      <c r="U91" s="178"/>
      <c r="V91" s="67"/>
      <c r="W91" s="67"/>
    </row>
    <row r="92" spans="1:23" ht="14.25" hidden="1" x14ac:dyDescent="0.2">
      <c r="A92" s="61"/>
      <c r="B92" s="165"/>
      <c r="C92" s="165"/>
      <c r="D92" s="168"/>
      <c r="E92" s="171"/>
      <c r="F92" s="188"/>
      <c r="G92" s="60" t="s">
        <v>138</v>
      </c>
      <c r="H92" s="58"/>
      <c r="I92" s="59" t="e">
        <f>VLOOKUP(H92,Criterios!$B$3:$C$6,2,FALSE)</f>
        <v>#N/A</v>
      </c>
      <c r="J92" s="58"/>
      <c r="K92" s="59" t="e">
        <f>VLOOKUP(J92,Criterios!$B$7:$C$9,2,FALSE)</f>
        <v>#N/A</v>
      </c>
      <c r="L92" s="58"/>
      <c r="M92" s="58"/>
      <c r="N92" s="58"/>
      <c r="O92" s="58"/>
      <c r="P92" s="58"/>
      <c r="Q92" s="57" t="e">
        <f t="shared" si="3"/>
        <v>#N/A</v>
      </c>
      <c r="R92" s="57" t="e">
        <f>(R91-(R91*Q92))</f>
        <v>#N/A</v>
      </c>
      <c r="S92" s="163"/>
      <c r="T92" s="182"/>
      <c r="U92" s="178"/>
      <c r="V92" s="67"/>
      <c r="W92" s="67"/>
    </row>
    <row r="93" spans="1:23" ht="14.25" hidden="1" x14ac:dyDescent="0.2">
      <c r="A93" s="61"/>
      <c r="B93" s="165"/>
      <c r="C93" s="165"/>
      <c r="D93" s="168"/>
      <c r="E93" s="171"/>
      <c r="F93" s="173" t="s">
        <v>143</v>
      </c>
      <c r="G93" s="56" t="s">
        <v>144</v>
      </c>
      <c r="H93" s="54"/>
      <c r="I93" s="55" t="e">
        <f>VLOOKUP(H93,Criterios!$B$3:$C$6,2,FALSE)</f>
        <v>#N/A</v>
      </c>
      <c r="J93" s="54"/>
      <c r="K93" s="55" t="e">
        <f>VLOOKUP(J93,Criterios!$B$7:$C$9,2,FALSE)</f>
        <v>#N/A</v>
      </c>
      <c r="L93" s="54"/>
      <c r="M93" s="54"/>
      <c r="N93" s="54"/>
      <c r="O93" s="54"/>
      <c r="P93" s="54"/>
      <c r="Q93" s="53" t="e">
        <f t="shared" si="3"/>
        <v>#N/A</v>
      </c>
      <c r="R93" s="53" t="e">
        <f>IF(Q93&gt;1%,(R92-(R92*Q93)),Q93)</f>
        <v>#N/A</v>
      </c>
      <c r="S93" s="175" t="e">
        <f>IF(R94&gt;1%,R94,R93)</f>
        <v>#N/A</v>
      </c>
      <c r="T93" s="182"/>
      <c r="U93" s="178"/>
      <c r="V93" s="67"/>
      <c r="W93" s="67"/>
    </row>
    <row r="94" spans="1:23" ht="14.25" hidden="1" x14ac:dyDescent="0.2">
      <c r="A94" s="61"/>
      <c r="B94" s="166"/>
      <c r="C94" s="166"/>
      <c r="D94" s="169"/>
      <c r="E94" s="172"/>
      <c r="F94" s="174"/>
      <c r="G94" s="52" t="s">
        <v>138</v>
      </c>
      <c r="H94" s="50"/>
      <c r="I94" s="51" t="e">
        <f>VLOOKUP(H94,Criterios!$B$3:$C$6,2,FALSE)</f>
        <v>#N/A</v>
      </c>
      <c r="J94" s="50"/>
      <c r="K94" s="51" t="e">
        <f>VLOOKUP(J94,Criterios!$B$7:$C$9,2,FALSE)</f>
        <v>#N/A</v>
      </c>
      <c r="L94" s="50"/>
      <c r="M94" s="50"/>
      <c r="N94" s="50"/>
      <c r="O94" s="50"/>
      <c r="P94" s="50"/>
      <c r="Q94" s="49" t="e">
        <f t="shared" si="3"/>
        <v>#N/A</v>
      </c>
      <c r="R94" s="49" t="e">
        <f>IF(Q94&gt;1%,(R93-(R93*Q94)),Q94)</f>
        <v>#N/A</v>
      </c>
      <c r="S94" s="176"/>
      <c r="T94" s="183"/>
      <c r="U94" s="179"/>
      <c r="V94" s="67"/>
      <c r="W94" s="67"/>
    </row>
    <row r="95" spans="1:23" s="61" customFormat="1" ht="14.25" hidden="1" x14ac:dyDescent="0.2">
      <c r="B95" s="164"/>
      <c r="C95" s="164"/>
      <c r="D95" s="167"/>
      <c r="E95" s="170" t="e">
        <f>VLOOKUP(D95,Criterios!$A$20:$B$24,2,FALSE)</f>
        <v>#N/A</v>
      </c>
      <c r="F95" s="187" t="s">
        <v>164</v>
      </c>
      <c r="G95" s="66" t="s">
        <v>144</v>
      </c>
      <c r="H95" s="64"/>
      <c r="I95" s="65" t="e">
        <f>VLOOKUP(H95,Criterios!$B$3:$C$6,2,FALSE)</f>
        <v>#N/A</v>
      </c>
      <c r="J95" s="64"/>
      <c r="K95" s="65" t="e">
        <f>VLOOKUP(J95,Criterios!$B$7:$C$9,2,FALSE)</f>
        <v>#N/A</v>
      </c>
      <c r="L95" s="64"/>
      <c r="M95" s="64"/>
      <c r="N95" s="64"/>
      <c r="O95" s="64"/>
      <c r="P95" s="64"/>
      <c r="Q95" s="63" t="e">
        <f t="shared" si="3"/>
        <v>#N/A</v>
      </c>
      <c r="R95" s="63" t="e">
        <f>(E95-(E95*Q95))</f>
        <v>#N/A</v>
      </c>
      <c r="S95" s="180" t="e">
        <f>IF(R96&gt;1%,R96,R95)</f>
        <v>#N/A</v>
      </c>
      <c r="T95" s="181" t="e">
        <f>IF(S99&gt;1%,S99,(IF(S97&gt;1%,S97,S95)))</f>
        <v>#N/A</v>
      </c>
      <c r="U95" s="177" t="e">
        <f>IF(T95&lt;=20%,Criterios!$A$20,IF(T95&lt;=40%,Criterios!$A$21,IF(T95&lt;=60%,Criterios!$A$22,IF(T95&lt;=80,Criterios!$A$23,Criterios!$A$24))))</f>
        <v>#N/A</v>
      </c>
      <c r="V95" s="62"/>
      <c r="W95" s="62"/>
    </row>
    <row r="96" spans="1:23" s="47" customFormat="1" ht="15" hidden="1" x14ac:dyDescent="0.2">
      <c r="B96" s="165"/>
      <c r="C96" s="165"/>
      <c r="D96" s="168"/>
      <c r="E96" s="171"/>
      <c r="F96" s="188"/>
      <c r="G96" s="60" t="s">
        <v>138</v>
      </c>
      <c r="H96" s="58"/>
      <c r="I96" s="59" t="e">
        <f>VLOOKUP(H96,Criterios!$B$3:$C$6,2,FALSE)</f>
        <v>#N/A</v>
      </c>
      <c r="J96" s="58"/>
      <c r="K96" s="59" t="e">
        <f>VLOOKUP(J96,Criterios!$B$7:$C$9,2,FALSE)</f>
        <v>#N/A</v>
      </c>
      <c r="L96" s="58"/>
      <c r="M96" s="58"/>
      <c r="N96" s="58"/>
      <c r="O96" s="58"/>
      <c r="P96" s="58"/>
      <c r="Q96" s="57" t="e">
        <f t="shared" si="3"/>
        <v>#N/A</v>
      </c>
      <c r="R96" s="57" t="e">
        <f>(R95-(R95*Q96))</f>
        <v>#N/A</v>
      </c>
      <c r="S96" s="163"/>
      <c r="T96" s="182"/>
      <c r="U96" s="178"/>
      <c r="V96" s="48"/>
      <c r="W96" s="48"/>
    </row>
    <row r="97" spans="2:23" s="47" customFormat="1" ht="15" hidden="1" x14ac:dyDescent="0.2">
      <c r="B97" s="165"/>
      <c r="C97" s="165"/>
      <c r="D97" s="168"/>
      <c r="E97" s="171"/>
      <c r="F97" s="188" t="s">
        <v>148</v>
      </c>
      <c r="G97" s="60" t="s">
        <v>144</v>
      </c>
      <c r="H97" s="58"/>
      <c r="I97" s="59" t="e">
        <f>VLOOKUP(H97,Criterios!$B$3:$C$6,2,FALSE)</f>
        <v>#N/A</v>
      </c>
      <c r="J97" s="58"/>
      <c r="K97" s="59" t="e">
        <f>VLOOKUP(J97,Criterios!$B$7:$C$9,2,FALSE)</f>
        <v>#N/A</v>
      </c>
      <c r="L97" s="58"/>
      <c r="M97" s="58"/>
      <c r="N97" s="58"/>
      <c r="O97" s="58"/>
      <c r="P97" s="58"/>
      <c r="Q97" s="57" t="e">
        <f t="shared" si="3"/>
        <v>#N/A</v>
      </c>
      <c r="R97" s="57" t="e">
        <f>IF(Q97&gt;1%,(R96-(R96*Q97)),Q97)</f>
        <v>#N/A</v>
      </c>
      <c r="S97" s="163" t="e">
        <f>IF(R98&gt;1%,R98,R97)</f>
        <v>#N/A</v>
      </c>
      <c r="T97" s="182"/>
      <c r="U97" s="178"/>
      <c r="V97" s="48"/>
      <c r="W97" s="48"/>
    </row>
    <row r="98" spans="2:23" s="47" customFormat="1" ht="15" hidden="1" x14ac:dyDescent="0.2">
      <c r="B98" s="165"/>
      <c r="C98" s="165"/>
      <c r="D98" s="168"/>
      <c r="E98" s="171"/>
      <c r="F98" s="188"/>
      <c r="G98" s="60" t="s">
        <v>138</v>
      </c>
      <c r="H98" s="58"/>
      <c r="I98" s="59" t="e">
        <f>VLOOKUP(H98,Criterios!$B$3:$C$6,2,FALSE)</f>
        <v>#N/A</v>
      </c>
      <c r="J98" s="58"/>
      <c r="K98" s="59" t="e">
        <f>VLOOKUP(J98,Criterios!$B$7:$C$9,2,FALSE)</f>
        <v>#N/A</v>
      </c>
      <c r="L98" s="58"/>
      <c r="M98" s="58"/>
      <c r="N98" s="58"/>
      <c r="O98" s="58"/>
      <c r="P98" s="58"/>
      <c r="Q98" s="57" t="e">
        <f t="shared" si="3"/>
        <v>#N/A</v>
      </c>
      <c r="R98" s="57" t="e">
        <f>(R97-(R97*Q98))</f>
        <v>#N/A</v>
      </c>
      <c r="S98" s="163"/>
      <c r="T98" s="182"/>
      <c r="U98" s="178"/>
      <c r="V98" s="48"/>
      <c r="W98" s="48"/>
    </row>
    <row r="99" spans="2:23" s="47" customFormat="1" ht="15" hidden="1" x14ac:dyDescent="0.2">
      <c r="B99" s="165"/>
      <c r="C99" s="165"/>
      <c r="D99" s="168"/>
      <c r="E99" s="171"/>
      <c r="F99" s="173" t="s">
        <v>143</v>
      </c>
      <c r="G99" s="56" t="s">
        <v>144</v>
      </c>
      <c r="H99" s="54"/>
      <c r="I99" s="55" t="e">
        <f>VLOOKUP(H99,Criterios!$B$3:$C$6,2,FALSE)</f>
        <v>#N/A</v>
      </c>
      <c r="J99" s="54"/>
      <c r="K99" s="55" t="e">
        <f>VLOOKUP(J99,Criterios!$B$7:$C$9,2,FALSE)</f>
        <v>#N/A</v>
      </c>
      <c r="L99" s="54"/>
      <c r="M99" s="54"/>
      <c r="N99" s="54"/>
      <c r="O99" s="54"/>
      <c r="P99" s="54"/>
      <c r="Q99" s="53" t="e">
        <f t="shared" si="3"/>
        <v>#N/A</v>
      </c>
      <c r="R99" s="53" t="e">
        <f>IF(Q99&gt;1%,(R98-(R98*Q99)),Q99)</f>
        <v>#N/A</v>
      </c>
      <c r="S99" s="175" t="e">
        <f>IF(R100&gt;1%,R100,R99)</f>
        <v>#N/A</v>
      </c>
      <c r="T99" s="182"/>
      <c r="U99" s="178"/>
      <c r="V99" s="48"/>
      <c r="W99" s="48"/>
    </row>
    <row r="100" spans="2:23" s="47" customFormat="1" ht="15" hidden="1" x14ac:dyDescent="0.2">
      <c r="B100" s="166"/>
      <c r="C100" s="166"/>
      <c r="D100" s="169"/>
      <c r="E100" s="172"/>
      <c r="F100" s="174"/>
      <c r="G100" s="52" t="s">
        <v>138</v>
      </c>
      <c r="H100" s="50"/>
      <c r="I100" s="51" t="e">
        <f>VLOOKUP(H100,Criterios!$B$3:$C$6,2,FALSE)</f>
        <v>#N/A</v>
      </c>
      <c r="J100" s="50"/>
      <c r="K100" s="51" t="e">
        <f>VLOOKUP(J100,Criterios!$B$7:$C$9,2,FALSE)</f>
        <v>#N/A</v>
      </c>
      <c r="L100" s="50"/>
      <c r="M100" s="50"/>
      <c r="N100" s="50"/>
      <c r="O100" s="50"/>
      <c r="P100" s="50"/>
      <c r="Q100" s="49" t="e">
        <f t="shared" si="3"/>
        <v>#N/A</v>
      </c>
      <c r="R100" s="49" t="e">
        <f>IF(Q100&gt;1%,(R99-(R99*Q100)),Q100)</f>
        <v>#N/A</v>
      </c>
      <c r="S100" s="176"/>
      <c r="T100" s="183"/>
      <c r="U100" s="179"/>
      <c r="V100" s="48"/>
      <c r="W100" s="48"/>
    </row>
    <row r="101" spans="2:23" x14ac:dyDescent="0.2">
      <c r="B101" s="46"/>
      <c r="C101" s="46"/>
      <c r="D101" s="46"/>
      <c r="E101" s="46"/>
      <c r="F101" s="46"/>
      <c r="G101" s="46"/>
      <c r="J101" s="43"/>
      <c r="K101" s="43"/>
      <c r="L101" s="43"/>
      <c r="M101" s="43"/>
      <c r="N101" s="43"/>
      <c r="O101" s="43"/>
      <c r="P101" s="43"/>
      <c r="Q101" s="43"/>
      <c r="R101" s="43"/>
      <c r="S101" s="43"/>
      <c r="T101" s="45"/>
      <c r="U101" s="43"/>
    </row>
  </sheetData>
  <mergeCells count="199">
    <mergeCell ref="C77:C82"/>
    <mergeCell ref="C83:C88"/>
    <mergeCell ref="E83:E88"/>
    <mergeCell ref="B54:B59"/>
    <mergeCell ref="B64:W64"/>
    <mergeCell ref="B66:C66"/>
    <mergeCell ref="D66:E66"/>
    <mergeCell ref="U77:U82"/>
    <mergeCell ref="T83:T88"/>
    <mergeCell ref="B83:B88"/>
    <mergeCell ref="D83:D88"/>
    <mergeCell ref="M66:Q66"/>
    <mergeCell ref="I66:L66"/>
    <mergeCell ref="G66:H66"/>
    <mergeCell ref="U71:U76"/>
    <mergeCell ref="D68:E69"/>
    <mergeCell ref="H68:P68"/>
    <mergeCell ref="Q68:T68"/>
    <mergeCell ref="H69:K69"/>
    <mergeCell ref="B68:B70"/>
    <mergeCell ref="F68:F70"/>
    <mergeCell ref="G68:G70"/>
    <mergeCell ref="U68:U70"/>
    <mergeCell ref="B2:C5"/>
    <mergeCell ref="C11:C13"/>
    <mergeCell ref="B9:C9"/>
    <mergeCell ref="B11:B13"/>
    <mergeCell ref="D54:D59"/>
    <mergeCell ref="E54:E59"/>
    <mergeCell ref="S91:S92"/>
    <mergeCell ref="F81:F82"/>
    <mergeCell ref="S81:S82"/>
    <mergeCell ref="F83:F84"/>
    <mergeCell ref="S83:S84"/>
    <mergeCell ref="F87:F88"/>
    <mergeCell ref="S87:S88"/>
    <mergeCell ref="F85:F86"/>
    <mergeCell ref="F89:F90"/>
    <mergeCell ref="S89:S90"/>
    <mergeCell ref="S85:S86"/>
    <mergeCell ref="F91:F92"/>
    <mergeCell ref="F58:F59"/>
    <mergeCell ref="J9:M9"/>
    <mergeCell ref="N37:R37"/>
    <mergeCell ref="C42:C47"/>
    <mergeCell ref="C48:C53"/>
    <mergeCell ref="C54:C59"/>
    <mergeCell ref="U48:U53"/>
    <mergeCell ref="F52:F53"/>
    <mergeCell ref="S52:S53"/>
    <mergeCell ref="F54:F55"/>
    <mergeCell ref="S54:S55"/>
    <mergeCell ref="F48:F49"/>
    <mergeCell ref="S48:S49"/>
    <mergeCell ref="S56:S57"/>
    <mergeCell ref="B48:B53"/>
    <mergeCell ref="D48:D53"/>
    <mergeCell ref="T54:T59"/>
    <mergeCell ref="U54:U59"/>
    <mergeCell ref="E48:E53"/>
    <mergeCell ref="S58:S59"/>
    <mergeCell ref="T48:T53"/>
    <mergeCell ref="F50:F51"/>
    <mergeCell ref="S50:S51"/>
    <mergeCell ref="F56:F57"/>
    <mergeCell ref="S18:S19"/>
    <mergeCell ref="T14:T19"/>
    <mergeCell ref="D20:D25"/>
    <mergeCell ref="E20:E25"/>
    <mergeCell ref="F20:F21"/>
    <mergeCell ref="S20:S21"/>
    <mergeCell ref="T20:T25"/>
    <mergeCell ref="L69:P69"/>
    <mergeCell ref="B71:B76"/>
    <mergeCell ref="D71:D76"/>
    <mergeCell ref="E71:E76"/>
    <mergeCell ref="F71:F72"/>
    <mergeCell ref="S71:S72"/>
    <mergeCell ref="T71:T76"/>
    <mergeCell ref="F73:F74"/>
    <mergeCell ref="S73:S74"/>
    <mergeCell ref="Q69:Q70"/>
    <mergeCell ref="R69:R70"/>
    <mergeCell ref="S69:S70"/>
    <mergeCell ref="B39:B41"/>
    <mergeCell ref="B37:C37"/>
    <mergeCell ref="D37:E37"/>
    <mergeCell ref="C68:C70"/>
    <mergeCell ref="C71:C76"/>
    <mergeCell ref="T42:T47"/>
    <mergeCell ref="U42:U47"/>
    <mergeCell ref="F46:F47"/>
    <mergeCell ref="S46:S47"/>
    <mergeCell ref="D39:E40"/>
    <mergeCell ref="H39:P39"/>
    <mergeCell ref="S40:S41"/>
    <mergeCell ref="R40:R41"/>
    <mergeCell ref="F39:F41"/>
    <mergeCell ref="G39:G41"/>
    <mergeCell ref="Q39:T39"/>
    <mergeCell ref="H40:K40"/>
    <mergeCell ref="L40:P40"/>
    <mergeCell ref="E42:E47"/>
    <mergeCell ref="T12:T13"/>
    <mergeCell ref="D14:D19"/>
    <mergeCell ref="E14:E19"/>
    <mergeCell ref="F14:F15"/>
    <mergeCell ref="F18:F19"/>
    <mergeCell ref="U20:U25"/>
    <mergeCell ref="W68:W70"/>
    <mergeCell ref="H67:L67"/>
    <mergeCell ref="I37:M37"/>
    <mergeCell ref="D26:D31"/>
    <mergeCell ref="R12:R13"/>
    <mergeCell ref="S12:S13"/>
    <mergeCell ref="S24:S25"/>
    <mergeCell ref="G37:H37"/>
    <mergeCell ref="B35:W35"/>
    <mergeCell ref="C39:C41"/>
    <mergeCell ref="F30:F31"/>
    <mergeCell ref="S30:S31"/>
    <mergeCell ref="U26:U31"/>
    <mergeCell ref="E26:E31"/>
    <mergeCell ref="U14:U19"/>
    <mergeCell ref="S14:S15"/>
    <mergeCell ref="C26:C31"/>
    <mergeCell ref="V39:V41"/>
    <mergeCell ref="B14:B19"/>
    <mergeCell ref="B26:B31"/>
    <mergeCell ref="B20:B25"/>
    <mergeCell ref="H38:L38"/>
    <mergeCell ref="H11:P11"/>
    <mergeCell ref="Q12:Q13"/>
    <mergeCell ref="V68:V70"/>
    <mergeCell ref="D11:E12"/>
    <mergeCell ref="T69:T70"/>
    <mergeCell ref="U39:U41"/>
    <mergeCell ref="T40:T41"/>
    <mergeCell ref="Q11:T11"/>
    <mergeCell ref="L12:P12"/>
    <mergeCell ref="H12:K12"/>
    <mergeCell ref="F26:F27"/>
    <mergeCell ref="S26:S27"/>
    <mergeCell ref="T26:T31"/>
    <mergeCell ref="F24:F25"/>
    <mergeCell ref="F28:F29"/>
    <mergeCell ref="S28:S29"/>
    <mergeCell ref="F44:F45"/>
    <mergeCell ref="Q40:Q41"/>
    <mergeCell ref="D42:D47"/>
    <mergeCell ref="F11:F13"/>
    <mergeCell ref="E95:E100"/>
    <mergeCell ref="F95:F96"/>
    <mergeCell ref="S95:S96"/>
    <mergeCell ref="T95:T100"/>
    <mergeCell ref="F99:F100"/>
    <mergeCell ref="S99:S100"/>
    <mergeCell ref="F97:F98"/>
    <mergeCell ref="S44:S45"/>
    <mergeCell ref="D2:U5"/>
    <mergeCell ref="B7:W7"/>
    <mergeCell ref="F16:F17"/>
    <mergeCell ref="S16:S17"/>
    <mergeCell ref="F22:F23"/>
    <mergeCell ref="S22:S23"/>
    <mergeCell ref="U11:U13"/>
    <mergeCell ref="G11:G13"/>
    <mergeCell ref="B42:B47"/>
    <mergeCell ref="F42:F43"/>
    <mergeCell ref="S42:S43"/>
    <mergeCell ref="D9:E9"/>
    <mergeCell ref="G9:H9"/>
    <mergeCell ref="N9:R9"/>
    <mergeCell ref="C14:C19"/>
    <mergeCell ref="C20:C25"/>
    <mergeCell ref="S97:S98"/>
    <mergeCell ref="B89:B94"/>
    <mergeCell ref="D89:D94"/>
    <mergeCell ref="E89:E94"/>
    <mergeCell ref="C89:C94"/>
    <mergeCell ref="F75:F76"/>
    <mergeCell ref="S75:S76"/>
    <mergeCell ref="U95:U100"/>
    <mergeCell ref="S79:S80"/>
    <mergeCell ref="S77:S78"/>
    <mergeCell ref="U89:U94"/>
    <mergeCell ref="T77:T82"/>
    <mergeCell ref="S93:S94"/>
    <mergeCell ref="B77:B82"/>
    <mergeCell ref="D77:D82"/>
    <mergeCell ref="E77:E82"/>
    <mergeCell ref="F77:F78"/>
    <mergeCell ref="F79:F80"/>
    <mergeCell ref="C95:C100"/>
    <mergeCell ref="U83:U88"/>
    <mergeCell ref="T89:T94"/>
    <mergeCell ref="F93:F94"/>
    <mergeCell ref="B95:B100"/>
    <mergeCell ref="D95:D100"/>
  </mergeCells>
  <dataValidations count="26">
    <dataValidation allowBlank="1" showInputMessage="1" showErrorMessage="1" prompt="Registre nombre completo del gestor del proceso." sqref="N9" xr:uid="{00000000-0002-0000-0100-000000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40:P40 L12:P12 L69:P69" xr:uid="{00000000-0002-0000-0100-000001000000}"/>
    <dataValidation allowBlank="1" showInputMessage="1" showErrorMessage="1" prompt="Seleccione la respuesta de la lista desplegable." sqref="L41:P41 L13:P13 L70:P70" xr:uid="{00000000-0002-0000-0100-000002000000}"/>
    <dataValidation allowBlank="1" showInputMessage="1" showErrorMessage="1" prompt="Registre el nombre del proceso." sqref="G9:H9 G37:H37 G66:H66" xr:uid="{00000000-0002-0000-0100-000003000000}"/>
    <dataValidation allowBlank="1" showInputMessage="1" showErrorMessage="1" prompt="En el formato DD/MM/AAAA, registre la fecha de diligenciamiento por parte del gestor del proceso." sqref="D9" xr:uid="{00000000-0002-0000-0100-000004000000}"/>
    <dataValidation type="list" allowBlank="1" showInputMessage="1" showErrorMessage="1" sqref="H60:T60 H32:S32 H101:T101" xr:uid="{00000000-0002-0000-0100-000005000000}">
      <formula1>#REF!</formula1>
    </dataValidation>
    <dataValidation allowBlank="1" showInputMessage="1" showErrorMessage="1" prompt="Seleccione la respuesta de la lista desplegable. Si no se requiere el uso de todas las filas, seleccione &quot;No aplica&quot; para aquellas que se encuentren vacias." sqref="H13 J13 H41 J41 H70 J70" xr:uid="{00000000-0002-0000-0100-000006000000}"/>
    <dataValidation allowBlank="1" showInputMessage="1" showErrorMessage="1" prompt="Registre las conclusiones u observaciones respecto al diseño de la actividad de control de acuerdo con cada uno de los atributos evaluados, cuando aplique." sqref="V39:V41 V68:V70" xr:uid="{00000000-0002-0000-0100-000007000000}"/>
    <dataValidation allowBlank="1" showInputMessage="1" showErrorMessage="1" prompt="Respuesta automática. No diligenciar." sqref="K13 K41 I13 K70 I41 I70" xr:uid="{00000000-0002-0000-0100-000008000000}"/>
    <dataValidation allowBlank="1" showInputMessage="1" showErrorMessage="1" prompt="Permiten dar un peso a la eficiencia del control y de esta manera dar movimiento en la matriz de calor, a partir de los cambios en la probabilidad y el impacto." sqref="H12 H40 H69" xr:uid="{00000000-0002-0000-0100-000009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68:W70" xr:uid="{00000000-0002-0000-0100-00000A000000}"/>
    <dataValidation allowBlank="1" showInputMessage="1" showErrorMessage="1" prompt="Son las variables asignadas para evaluar el diseño del control del riesgo." sqref="H39 H11 H68" xr:uid="{00000000-0002-0000-0100-00000B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C000000}"/>
    <dataValidation allowBlank="1" showInputMessage="1" showErrorMessage="1" promptTitle="Respuesta automática." prompt="No diligenciar. RECUERDE que para las filas vacias en las columnas &quot;H&quot; y &quot;J&quot; se debe seleccionar &quot;No aplica&quot;." sqref="T12:T13 T40:T41 T69:T70" xr:uid="{00000000-0002-0000-0100-00000D000000}"/>
    <dataValidation allowBlank="1" showInputMessage="1" showErrorMessage="1" promptTitle="Respuesta automática." prompt="No diligenciar." sqref="Q12:S13 Q40:S41 Q69:S70 E13 E41 E70" xr:uid="{00000000-0002-0000-0100-00000E000000}"/>
    <dataValidation allowBlank="1" showInputMessage="1" showErrorMessage="1" promptTitle="Respuesta automática." prompt="El resultado que se genera, corresponde a la probabilidad residual en la evaluación de la segunda línea." sqref="U39:U41" xr:uid="{00000000-0002-0000-0100-00000F000000}"/>
    <dataValidation allowBlank="1" showInputMessage="1" showErrorMessage="1" promptTitle="Respuesta automática." prompt="El resultado que se genera, corresponde a la probabilidad residual en la evaluación de la tercera línea." sqref="U68:U70" xr:uid="{00000000-0002-0000-0100-000010000000}"/>
    <dataValidation allowBlank="1" showInputMessage="1" showErrorMessage="1" prompt="Relacione el código del riesgo." sqref="B11:B13 B39:B41 B68:B70" xr:uid="{00000000-0002-0000-0100-000011000000}"/>
    <dataValidation allowBlank="1" showInputMessage="1" showErrorMessage="1" prompt="Relacione el riesgo identificado y registrado en la hoja &quot;1. Mapa y plan de tratamiento&quot;." sqref="C11:C13 C39:C41 C68:C70" xr:uid="{00000000-0002-0000-0100-000012000000}"/>
    <dataValidation allowBlank="1" showInputMessage="1" showErrorMessage="1" prompt="Seleccione de la lista desplegable, la probabilidad inherente registrada en la hoja &quot;1. Mapa y plan de tratamiento&quot;, columna J." sqref="D13 D41 D70" xr:uid="{00000000-0002-0000-0100-000013000000}"/>
    <dataValidation allowBlank="1" showInputMessage="1" showErrorMessage="1" prompt="Relacione la causa del riesgo identificado en la hoja &quot;1. Mapa y plan de tratamiento&quot;. Si cuenta con mas de tres causas, copie e inserte cuantas filas adicionales requiera." sqref="F11:F13 F39:F41 F68:F70" xr:uid="{00000000-0002-0000-0100-000014000000}"/>
    <dataValidation allowBlank="1" showInputMessage="1" showErrorMessage="1" prompt="Relacione la actividad de control registrada en la hoja &quot;1. Mapa y plan de tratamiento&quot;. Si cuenta con mas de dos controles por causa, copie e inserte cuantas filas adicionales requiera." sqref="G11:G13 G39:G41 G68:G70" xr:uid="{00000000-0002-0000-0100-000015000000}"/>
    <dataValidation allowBlank="1" showInputMessage="1" showErrorMessage="1" prompt="En el formato DD/MM/AAAA, registre la fecha de diligenciamiento por parte del responsable de la evaluación en calidad de tercera línea." sqref="D66:E66" xr:uid="{00000000-0002-0000-0100-000016000000}"/>
    <dataValidation allowBlank="1" showInputMessage="1" showErrorMessage="1" prompt="En el formato DD/MM/AAAA, registre la fecha de diligenciamiento por parte del responsable de la revisión en calidad de segunda línea." sqref="D37:E37" xr:uid="{00000000-0002-0000-0100-000017000000}"/>
    <dataValidation allowBlank="1" showInputMessage="1" showErrorMessage="1" prompt="Registre nombre completo de la persona que realiza la evaluación en calidad de segunda línea (Subdirección de Diseño, Evaluación y Sistematización)." sqref="N37:R37" xr:uid="{00000000-0002-0000-0100-000018000000}"/>
    <dataValidation allowBlank="1" showInputMessage="1" showErrorMessage="1" prompt="Registre nombre completo de la persona que realiza la evaluación en calidad de tercera línea (Oficina de Control Interno)." sqref="M66:Q66" xr:uid="{00000000-0002-0000-0100-000019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32"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1A000000}">
          <x14:formula1>
            <xm:f>Criterios!$E$14:$E$15</xm:f>
          </x14:formula1>
          <xm:sqref>N14:N31 N42:N59 N71:N100</xm:sqref>
        </x14:dataValidation>
        <x14:dataValidation type="list" allowBlank="1" showInputMessage="1" showErrorMessage="1" xr:uid="{00000000-0002-0000-0100-00001B000000}">
          <x14:formula1>
            <xm:f>Criterios!$B$14:$B$15</xm:f>
          </x14:formula1>
          <xm:sqref>O42:O59 O14:O31 O71:O100</xm:sqref>
        </x14:dataValidation>
        <x14:dataValidation type="list" allowBlank="1" showInputMessage="1" showErrorMessage="1" xr:uid="{00000000-0002-0000-0100-00001C000000}">
          <x14:formula1>
            <xm:f>Criterios!$E$12:$E$13</xm:f>
          </x14:formula1>
          <xm:sqref>M14:M31 M42:M59 M71:M100</xm:sqref>
        </x14:dataValidation>
        <x14:dataValidation type="list" allowBlank="1" showInputMessage="1" showErrorMessage="1" xr:uid="{00000000-0002-0000-0100-00001D000000}">
          <x14:formula1>
            <xm:f>Criterios!$B$7:$B$9</xm:f>
          </x14:formula1>
          <xm:sqref>J14:J31 J42:J59 J71:J100</xm:sqref>
        </x14:dataValidation>
        <x14:dataValidation type="list" allowBlank="1" showInputMessage="1" showErrorMessage="1" xr:uid="{00000000-0002-0000-0100-00001E000000}">
          <x14:formula1>
            <xm:f>Criterios!$B$3:$B$6</xm:f>
          </x14:formula1>
          <xm:sqref>H14:H31 H42:H59 H71:H100</xm:sqref>
        </x14:dataValidation>
        <x14:dataValidation type="list" allowBlank="1" showInputMessage="1" showErrorMessage="1" xr:uid="{00000000-0002-0000-0100-00001F000000}">
          <x14:formula1>
            <xm:f>Criterios!$A$20:$A$24</xm:f>
          </x14:formula1>
          <xm:sqref>D14:D31 D42:D59 D71:D100</xm:sqref>
        </x14:dataValidation>
        <x14:dataValidation type="list" allowBlank="1" showInputMessage="1" showErrorMessage="1" xr:uid="{00000000-0002-0000-0100-000020000000}">
          <x14:formula1>
            <xm:f>Criterios!$B$16:$B$17</xm:f>
          </x14:formula1>
          <xm:sqref>P14:P31 P42:P59 P71:P100</xm:sqref>
        </x14:dataValidation>
        <x14:dataValidation type="list" allowBlank="1" showInputMessage="1" showErrorMessage="1" xr:uid="{00000000-0002-0000-0100-000021000000}">
          <x14:formula1>
            <xm:f>Criterios!$B$12:$B$13</xm:f>
          </x14:formula1>
          <xm:sqref>L14:L31 L42:L59 L71:L100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zoomScaleNormal="100" zoomScaleSheetLayoutView="100" workbookViewId="0">
      <selection sqref="A1:B4"/>
    </sheetView>
  </sheetViews>
  <sheetFormatPr baseColWidth="10" defaultColWidth="11.42578125" defaultRowHeight="12.75" x14ac:dyDescent="0.2"/>
  <cols>
    <col min="1" max="1" width="0.7109375" style="28" customWidth="1"/>
    <col min="2" max="2" width="21.42578125" customWidth="1"/>
    <col min="3" max="7" width="20.42578125" customWidth="1"/>
    <col min="8" max="8" width="2.42578125" customWidth="1"/>
    <col min="9" max="11" width="11.42578125" hidden="1" customWidth="1"/>
  </cols>
  <sheetData>
    <row r="1" spans="1:10" ht="17.25" customHeight="1" x14ac:dyDescent="0.2">
      <c r="A1" s="245"/>
      <c r="B1" s="245"/>
      <c r="C1" s="246" t="s">
        <v>0</v>
      </c>
      <c r="D1" s="247"/>
      <c r="E1" s="248"/>
      <c r="F1" s="36" t="s">
        <v>1</v>
      </c>
      <c r="G1" s="37" t="s">
        <v>2</v>
      </c>
      <c r="I1" s="4"/>
      <c r="J1" s="4"/>
    </row>
    <row r="2" spans="1:10" ht="17.25" customHeight="1" x14ac:dyDescent="0.2">
      <c r="A2" s="245"/>
      <c r="B2" s="245"/>
      <c r="C2" s="249"/>
      <c r="D2" s="250"/>
      <c r="E2" s="251"/>
      <c r="F2" s="36" t="s">
        <v>3</v>
      </c>
      <c r="G2" s="37">
        <v>4</v>
      </c>
      <c r="I2" s="4"/>
      <c r="J2" s="4"/>
    </row>
    <row r="3" spans="1:10" ht="24.75" customHeight="1" x14ac:dyDescent="0.2">
      <c r="A3" s="245"/>
      <c r="B3" s="245"/>
      <c r="C3" s="249"/>
      <c r="D3" s="250"/>
      <c r="E3" s="251"/>
      <c r="F3" s="36" t="s">
        <v>4</v>
      </c>
      <c r="G3" s="38" t="s">
        <v>5</v>
      </c>
      <c r="I3" s="4"/>
      <c r="J3" s="4"/>
    </row>
    <row r="4" spans="1:10" ht="17.25" customHeight="1" x14ac:dyDescent="0.2">
      <c r="A4" s="245"/>
      <c r="B4" s="245"/>
      <c r="C4" s="252"/>
      <c r="D4" s="253"/>
      <c r="E4" s="254"/>
      <c r="F4" s="36" t="s">
        <v>6</v>
      </c>
      <c r="G4" s="37" t="s">
        <v>165</v>
      </c>
      <c r="I4" s="4"/>
      <c r="J4" s="4"/>
    </row>
    <row r="5" spans="1:10" x14ac:dyDescent="0.2">
      <c r="B5" s="17"/>
      <c r="C5" s="17"/>
      <c r="D5" s="17"/>
      <c r="E5" s="17"/>
      <c r="F5" s="17"/>
      <c r="G5" s="87" t="s">
        <v>8</v>
      </c>
      <c r="I5" s="4"/>
      <c r="J5" s="4"/>
    </row>
    <row r="6" spans="1:10" x14ac:dyDescent="0.2">
      <c r="B6" s="32" t="s">
        <v>166</v>
      </c>
      <c r="C6" s="17"/>
      <c r="D6" s="17"/>
      <c r="E6" s="17"/>
      <c r="F6" s="17"/>
      <c r="G6" s="17"/>
      <c r="I6" s="2" t="s">
        <v>167</v>
      </c>
    </row>
    <row r="7" spans="1:10" ht="41.25" customHeight="1" x14ac:dyDescent="0.2">
      <c r="B7" s="20" t="s">
        <v>168</v>
      </c>
      <c r="C7" s="241" t="s">
        <v>169</v>
      </c>
      <c r="D7" s="241"/>
      <c r="E7" s="241"/>
      <c r="F7" s="241"/>
      <c r="G7" s="241"/>
      <c r="I7" s="15" t="s">
        <v>10</v>
      </c>
    </row>
    <row r="8" spans="1:10" ht="21" customHeight="1" x14ac:dyDescent="0.2">
      <c r="B8" s="20" t="s">
        <v>170</v>
      </c>
      <c r="C8" s="241" t="s">
        <v>171</v>
      </c>
      <c r="D8" s="241"/>
      <c r="E8" s="241"/>
      <c r="F8" s="241"/>
      <c r="G8" s="241"/>
      <c r="I8" s="15" t="s">
        <v>172</v>
      </c>
    </row>
    <row r="9" spans="1:10" ht="51.75" customHeight="1" x14ac:dyDescent="0.2">
      <c r="B9" s="20" t="s">
        <v>173</v>
      </c>
      <c r="C9" s="241" t="s">
        <v>174</v>
      </c>
      <c r="D9" s="241"/>
      <c r="E9" s="241"/>
      <c r="F9" s="241"/>
      <c r="G9" s="241"/>
      <c r="I9" s="15" t="s">
        <v>175</v>
      </c>
    </row>
    <row r="10" spans="1:10" ht="25.5" customHeight="1" x14ac:dyDescent="0.2">
      <c r="B10" s="23" t="s">
        <v>57</v>
      </c>
      <c r="C10" s="241" t="s">
        <v>176</v>
      </c>
      <c r="D10" s="241"/>
      <c r="E10" s="241"/>
      <c r="F10" s="241"/>
      <c r="G10" s="241"/>
      <c r="I10" s="2" t="s">
        <v>21</v>
      </c>
    </row>
    <row r="11" spans="1:10" ht="25.5" customHeight="1" x14ac:dyDescent="0.2">
      <c r="B11" s="20" t="s">
        <v>177</v>
      </c>
      <c r="C11" s="241" t="s">
        <v>178</v>
      </c>
      <c r="D11" s="241"/>
      <c r="E11" s="241"/>
      <c r="F11" s="241"/>
      <c r="G11" s="241"/>
      <c r="I11" t="s">
        <v>179</v>
      </c>
    </row>
    <row r="12" spans="1:10" ht="29.25" customHeight="1" x14ac:dyDescent="0.2">
      <c r="B12" s="20" t="s">
        <v>180</v>
      </c>
      <c r="C12" s="241" t="s">
        <v>181</v>
      </c>
      <c r="D12" s="241"/>
      <c r="E12" s="241"/>
      <c r="F12" s="241"/>
      <c r="G12" s="241"/>
      <c r="I12" t="s">
        <v>182</v>
      </c>
    </row>
    <row r="13" spans="1:10" ht="30" customHeight="1" x14ac:dyDescent="0.2">
      <c r="B13" s="20" t="s">
        <v>183</v>
      </c>
      <c r="C13" s="241" t="s">
        <v>184</v>
      </c>
      <c r="D13" s="241"/>
      <c r="E13" s="241"/>
      <c r="F13" s="241"/>
      <c r="G13" s="241"/>
      <c r="I13" t="s">
        <v>56</v>
      </c>
    </row>
    <row r="14" spans="1:10" ht="39.75" customHeight="1" x14ac:dyDescent="0.2">
      <c r="B14" s="20" t="s">
        <v>185</v>
      </c>
      <c r="C14" s="241" t="s">
        <v>186</v>
      </c>
      <c r="D14" s="241"/>
      <c r="E14" s="241"/>
      <c r="F14" s="241"/>
      <c r="G14" s="241"/>
    </row>
    <row r="15" spans="1:10" ht="31.5" customHeight="1" x14ac:dyDescent="0.2">
      <c r="B15" s="23" t="s">
        <v>187</v>
      </c>
      <c r="C15" s="241" t="s">
        <v>188</v>
      </c>
      <c r="D15" s="241"/>
      <c r="E15" s="241"/>
      <c r="F15" s="241"/>
      <c r="G15" s="241"/>
    </row>
    <row r="16" spans="1:10" x14ac:dyDescent="0.2">
      <c r="B16" s="23" t="s">
        <v>189</v>
      </c>
      <c r="C16" s="241" t="s">
        <v>190</v>
      </c>
      <c r="D16" s="241"/>
      <c r="E16" s="241"/>
      <c r="F16" s="241"/>
      <c r="G16" s="241"/>
    </row>
    <row r="17" spans="2:7" ht="28.5" customHeight="1" x14ac:dyDescent="0.2">
      <c r="B17" s="23" t="s">
        <v>191</v>
      </c>
      <c r="C17" s="241" t="s">
        <v>192</v>
      </c>
      <c r="D17" s="241"/>
      <c r="E17" s="241"/>
      <c r="F17" s="241"/>
      <c r="G17" s="241"/>
    </row>
    <row r="18" spans="2:7" ht="30" customHeight="1" x14ac:dyDescent="0.2">
      <c r="B18" s="23" t="s">
        <v>193</v>
      </c>
      <c r="C18" s="241" t="s">
        <v>194</v>
      </c>
      <c r="D18" s="241"/>
      <c r="E18" s="241"/>
      <c r="F18" s="241"/>
      <c r="G18" s="241"/>
    </row>
    <row r="20" spans="2:7" x14ac:dyDescent="0.2">
      <c r="B20" s="3" t="s">
        <v>195</v>
      </c>
    </row>
    <row r="21" spans="2:7" ht="29.25" customHeight="1" x14ac:dyDescent="0.2">
      <c r="B21" s="111" t="s">
        <v>196</v>
      </c>
      <c r="C21" s="6" t="s">
        <v>197</v>
      </c>
      <c r="D21" s="243" t="s">
        <v>198</v>
      </c>
      <c r="E21" s="244"/>
      <c r="F21" s="236" t="s">
        <v>199</v>
      </c>
      <c r="G21" s="237"/>
    </row>
    <row r="22" spans="2:7" ht="39.75" customHeight="1" x14ac:dyDescent="0.2">
      <c r="B22" s="122">
        <v>0.2</v>
      </c>
      <c r="C22" s="7" t="s">
        <v>200</v>
      </c>
      <c r="D22" s="242" t="s">
        <v>201</v>
      </c>
      <c r="E22" s="242"/>
      <c r="F22" s="242" t="s">
        <v>202</v>
      </c>
      <c r="G22" s="242"/>
    </row>
    <row r="23" spans="2:7" ht="39.75" customHeight="1" x14ac:dyDescent="0.2">
      <c r="B23" s="122">
        <v>0.4</v>
      </c>
      <c r="C23" s="7" t="s">
        <v>145</v>
      </c>
      <c r="D23" s="242" t="s">
        <v>203</v>
      </c>
      <c r="E23" s="242"/>
      <c r="F23" s="242" t="s">
        <v>204</v>
      </c>
      <c r="G23" s="242"/>
    </row>
    <row r="24" spans="2:7" ht="39.75" customHeight="1" x14ac:dyDescent="0.2">
      <c r="B24" s="122">
        <v>0.6</v>
      </c>
      <c r="C24" s="25" t="s">
        <v>149</v>
      </c>
      <c r="D24" s="242" t="s">
        <v>205</v>
      </c>
      <c r="E24" s="242"/>
      <c r="F24" s="242" t="s">
        <v>206</v>
      </c>
      <c r="G24" s="242"/>
    </row>
    <row r="25" spans="2:7" ht="39.75" customHeight="1" x14ac:dyDescent="0.2">
      <c r="B25" s="122">
        <v>0.8</v>
      </c>
      <c r="C25" s="7" t="s">
        <v>129</v>
      </c>
      <c r="D25" s="242" t="s">
        <v>207</v>
      </c>
      <c r="E25" s="242"/>
      <c r="F25" s="242" t="s">
        <v>208</v>
      </c>
      <c r="G25" s="242"/>
    </row>
    <row r="26" spans="2:7" ht="39.75" customHeight="1" x14ac:dyDescent="0.2">
      <c r="B26" s="122">
        <v>1</v>
      </c>
      <c r="C26" s="7" t="s">
        <v>209</v>
      </c>
      <c r="D26" s="242" t="s">
        <v>210</v>
      </c>
      <c r="E26" s="242"/>
      <c r="F26" s="242" t="s">
        <v>211</v>
      </c>
      <c r="G26" s="242"/>
    </row>
    <row r="28" spans="2:7" x14ac:dyDescent="0.2">
      <c r="B28" s="3" t="s">
        <v>212</v>
      </c>
    </row>
    <row r="29" spans="2:7" x14ac:dyDescent="0.2">
      <c r="B29" s="6" t="s">
        <v>196</v>
      </c>
      <c r="C29" s="6" t="s">
        <v>197</v>
      </c>
      <c r="D29" s="236" t="s">
        <v>213</v>
      </c>
      <c r="E29" s="237"/>
      <c r="F29" s="238" t="s">
        <v>214</v>
      </c>
      <c r="G29" s="239"/>
    </row>
    <row r="30" spans="2:7" ht="35.25" customHeight="1" x14ac:dyDescent="0.2">
      <c r="B30" s="24">
        <v>0.2</v>
      </c>
      <c r="C30" s="25" t="s">
        <v>215</v>
      </c>
      <c r="D30" s="240" t="s">
        <v>216</v>
      </c>
      <c r="E30" s="240"/>
      <c r="F30" s="235" t="s">
        <v>217</v>
      </c>
      <c r="G30" s="235"/>
    </row>
    <row r="31" spans="2:7" ht="51.75" customHeight="1" x14ac:dyDescent="0.2">
      <c r="B31" s="24">
        <v>0.4</v>
      </c>
      <c r="C31" s="7" t="s">
        <v>218</v>
      </c>
      <c r="D31" s="240" t="s">
        <v>219</v>
      </c>
      <c r="E31" s="240"/>
      <c r="F31" s="235" t="s">
        <v>220</v>
      </c>
      <c r="G31" s="235"/>
    </row>
    <row r="32" spans="2:7" ht="40.5" customHeight="1" x14ac:dyDescent="0.2">
      <c r="B32" s="24">
        <v>0.6</v>
      </c>
      <c r="C32" s="25" t="s">
        <v>221</v>
      </c>
      <c r="D32" s="240" t="s">
        <v>222</v>
      </c>
      <c r="E32" s="240"/>
      <c r="F32" s="235" t="s">
        <v>223</v>
      </c>
      <c r="G32" s="235"/>
    </row>
    <row r="33" spans="1:11" ht="40.5" customHeight="1" x14ac:dyDescent="0.2">
      <c r="B33" s="24">
        <v>0.8</v>
      </c>
      <c r="C33" s="7" t="s">
        <v>224</v>
      </c>
      <c r="D33" s="240" t="s">
        <v>225</v>
      </c>
      <c r="E33" s="240"/>
      <c r="F33" s="235" t="s">
        <v>226</v>
      </c>
      <c r="G33" s="235"/>
    </row>
    <row r="34" spans="1:11" ht="40.5" customHeight="1" x14ac:dyDescent="0.2">
      <c r="B34" s="24">
        <v>1</v>
      </c>
      <c r="C34" s="7" t="s">
        <v>227</v>
      </c>
      <c r="D34" s="240" t="s">
        <v>228</v>
      </c>
      <c r="E34" s="240"/>
      <c r="F34" s="235" t="s">
        <v>229</v>
      </c>
      <c r="G34" s="235"/>
    </row>
    <row r="36" spans="1:11" x14ac:dyDescent="0.2">
      <c r="B36" s="3" t="s">
        <v>230</v>
      </c>
    </row>
    <row r="37" spans="1:11" s="31" customFormat="1" ht="12" hidden="1" customHeight="1" x14ac:dyDescent="0.2">
      <c r="A37" s="28"/>
      <c r="B37" s="33" t="s">
        <v>231</v>
      </c>
      <c r="C37" s="34" t="s">
        <v>94</v>
      </c>
      <c r="D37" s="35" t="s">
        <v>232</v>
      </c>
      <c r="E37" s="35" t="s">
        <v>59</v>
      </c>
      <c r="F37" s="34" t="s">
        <v>84</v>
      </c>
      <c r="G37" s="35" t="s">
        <v>233</v>
      </c>
    </row>
    <row r="38" spans="1:11" s="31" customFormat="1" ht="12" hidden="1" customHeight="1" x14ac:dyDescent="0.2">
      <c r="A38" s="28"/>
      <c r="B38" s="29">
        <v>1</v>
      </c>
      <c r="C38" s="30">
        <v>2</v>
      </c>
      <c r="D38" s="30">
        <v>3</v>
      </c>
      <c r="E38" s="30">
        <v>4</v>
      </c>
      <c r="F38" s="30">
        <v>5</v>
      </c>
      <c r="G38" s="30">
        <v>6</v>
      </c>
    </row>
    <row r="39" spans="1:11" ht="24.75" customHeight="1" x14ac:dyDescent="0.2">
      <c r="A39" s="28">
        <v>1</v>
      </c>
      <c r="B39" s="23" t="s">
        <v>234</v>
      </c>
      <c r="C39" s="123" t="s">
        <v>235</v>
      </c>
      <c r="D39" s="123" t="s">
        <v>235</v>
      </c>
      <c r="E39" s="123" t="s">
        <v>235</v>
      </c>
      <c r="F39" s="123" t="s">
        <v>235</v>
      </c>
      <c r="G39" s="124" t="s">
        <v>236</v>
      </c>
      <c r="I39" s="15" t="s">
        <v>63</v>
      </c>
      <c r="J39" s="15" t="s">
        <v>94</v>
      </c>
    </row>
    <row r="40" spans="1:11" ht="24.75" customHeight="1" x14ac:dyDescent="0.2">
      <c r="A40" s="28">
        <v>2</v>
      </c>
      <c r="B40" s="23" t="s">
        <v>58</v>
      </c>
      <c r="C40" s="125" t="s">
        <v>221</v>
      </c>
      <c r="D40" s="125" t="s">
        <v>221</v>
      </c>
      <c r="E40" s="123" t="s">
        <v>235</v>
      </c>
      <c r="F40" s="123" t="s">
        <v>235</v>
      </c>
      <c r="G40" s="124" t="s">
        <v>236</v>
      </c>
      <c r="I40" s="15" t="s">
        <v>83</v>
      </c>
      <c r="J40" s="15" t="s">
        <v>232</v>
      </c>
    </row>
    <row r="41" spans="1:11" ht="24.75" customHeight="1" x14ac:dyDescent="0.2">
      <c r="A41" s="28">
        <v>3</v>
      </c>
      <c r="B41" s="23" t="s">
        <v>93</v>
      </c>
      <c r="C41" s="125" t="s">
        <v>221</v>
      </c>
      <c r="D41" s="125" t="s">
        <v>221</v>
      </c>
      <c r="E41" s="125" t="s">
        <v>221</v>
      </c>
      <c r="F41" s="123" t="s">
        <v>235</v>
      </c>
      <c r="G41" s="124" t="s">
        <v>236</v>
      </c>
      <c r="I41" s="15" t="s">
        <v>93</v>
      </c>
      <c r="J41" s="15" t="s">
        <v>59</v>
      </c>
    </row>
    <row r="42" spans="1:11" ht="24.75" customHeight="1" x14ac:dyDescent="0.2">
      <c r="A42" s="28">
        <v>4</v>
      </c>
      <c r="B42" s="23" t="s">
        <v>83</v>
      </c>
      <c r="C42" s="26" t="s">
        <v>237</v>
      </c>
      <c r="D42" s="125" t="s">
        <v>221</v>
      </c>
      <c r="E42" s="125" t="s">
        <v>221</v>
      </c>
      <c r="F42" s="123" t="s">
        <v>235</v>
      </c>
      <c r="G42" s="124" t="s">
        <v>236</v>
      </c>
      <c r="I42" s="15" t="s">
        <v>58</v>
      </c>
      <c r="J42" s="15" t="s">
        <v>84</v>
      </c>
    </row>
    <row r="43" spans="1:11" ht="24.75" customHeight="1" x14ac:dyDescent="0.2">
      <c r="A43" s="28">
        <v>5</v>
      </c>
      <c r="B43" s="23" t="s">
        <v>63</v>
      </c>
      <c r="C43" s="26" t="s">
        <v>237</v>
      </c>
      <c r="D43" s="26" t="s">
        <v>237</v>
      </c>
      <c r="E43" s="125" t="s">
        <v>221</v>
      </c>
      <c r="F43" s="123" t="s">
        <v>235</v>
      </c>
      <c r="G43" s="124" t="s">
        <v>236</v>
      </c>
      <c r="I43" s="15" t="s">
        <v>234</v>
      </c>
      <c r="J43" s="15" t="s">
        <v>233</v>
      </c>
    </row>
    <row r="44" spans="1:11" ht="25.5" x14ac:dyDescent="0.2">
      <c r="B44" s="5" t="s">
        <v>238</v>
      </c>
      <c r="C44" s="27" t="s">
        <v>94</v>
      </c>
      <c r="D44" s="23" t="s">
        <v>232</v>
      </c>
      <c r="E44" s="23" t="s">
        <v>59</v>
      </c>
      <c r="F44" s="27" t="s">
        <v>84</v>
      </c>
      <c r="G44" s="23" t="s">
        <v>233</v>
      </c>
    </row>
    <row r="47" spans="1:11" ht="38.25" x14ac:dyDescent="0.2">
      <c r="I47" s="16" t="s">
        <v>25</v>
      </c>
      <c r="J47" s="16" t="s">
        <v>239</v>
      </c>
      <c r="K47" s="16" t="s">
        <v>240</v>
      </c>
    </row>
    <row r="48" spans="1:11" x14ac:dyDescent="0.2">
      <c r="I48" s="15" t="s">
        <v>61</v>
      </c>
      <c r="J48" s="15" t="s">
        <v>241</v>
      </c>
      <c r="K48" t="s">
        <v>62</v>
      </c>
    </row>
    <row r="49" spans="9:11" x14ac:dyDescent="0.2">
      <c r="I49" s="15" t="s">
        <v>242</v>
      </c>
      <c r="J49" s="15" t="s">
        <v>69</v>
      </c>
      <c r="K49" s="15" t="s">
        <v>243</v>
      </c>
    </row>
    <row r="51" spans="9:11" x14ac:dyDescent="0.2">
      <c r="I51" s="2" t="s">
        <v>244</v>
      </c>
      <c r="J51" s="2" t="s">
        <v>245</v>
      </c>
    </row>
    <row r="52" spans="9:11" x14ac:dyDescent="0.2">
      <c r="I52" t="s">
        <v>241</v>
      </c>
      <c r="J52" t="s">
        <v>246</v>
      </c>
    </row>
    <row r="53" spans="9:11" x14ac:dyDescent="0.2">
      <c r="I53" t="s">
        <v>69</v>
      </c>
      <c r="J53" t="s">
        <v>64</v>
      </c>
    </row>
    <row r="54" spans="9:11" x14ac:dyDescent="0.2">
      <c r="J54" t="s">
        <v>247</v>
      </c>
    </row>
  </sheetData>
  <mergeCells count="38">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 ref="D25:E25"/>
    <mergeCell ref="D21:E21"/>
    <mergeCell ref="F24:G24"/>
    <mergeCell ref="F25:G25"/>
    <mergeCell ref="F23:G23"/>
    <mergeCell ref="C13:G13"/>
    <mergeCell ref="C14:G14"/>
    <mergeCell ref="C15:G15"/>
    <mergeCell ref="D22:E22"/>
    <mergeCell ref="D23:E23"/>
    <mergeCell ref="F33:G33"/>
    <mergeCell ref="F34:G34"/>
    <mergeCell ref="D29:E29"/>
    <mergeCell ref="F29:G29"/>
    <mergeCell ref="F30:G30"/>
    <mergeCell ref="D30:E30"/>
    <mergeCell ref="D32:E32"/>
    <mergeCell ref="D33:E33"/>
    <mergeCell ref="D34:E34"/>
    <mergeCell ref="F32:G32"/>
    <mergeCell ref="F31:G31"/>
    <mergeCell ref="D31:E31"/>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2578125" defaultRowHeight="15" x14ac:dyDescent="0.25"/>
  <cols>
    <col min="1" max="1" width="21.28515625" style="81" bestFit="1" customWidth="1"/>
    <col min="2" max="2" width="11.42578125" style="81"/>
    <col min="3" max="3" width="4.42578125" style="81" bestFit="1" customWidth="1"/>
    <col min="4" max="16384" width="11.42578125" style="81"/>
  </cols>
  <sheetData>
    <row r="2" spans="1:5" x14ac:dyDescent="0.25">
      <c r="A2" s="255" t="s">
        <v>248</v>
      </c>
      <c r="B2" s="255"/>
      <c r="C2" s="255"/>
    </row>
    <row r="3" spans="1:5" x14ac:dyDescent="0.25">
      <c r="A3" s="256" t="s">
        <v>249</v>
      </c>
      <c r="B3" s="81" t="s">
        <v>132</v>
      </c>
      <c r="C3" s="84">
        <v>0.25</v>
      </c>
    </row>
    <row r="4" spans="1:5" x14ac:dyDescent="0.25">
      <c r="A4" s="256"/>
      <c r="B4" s="81" t="s">
        <v>250</v>
      </c>
      <c r="C4" s="84">
        <v>0.15</v>
      </c>
    </row>
    <row r="5" spans="1:5" x14ac:dyDescent="0.25">
      <c r="A5" s="256"/>
      <c r="B5" s="81" t="s">
        <v>251</v>
      </c>
      <c r="C5" s="84">
        <v>0.1</v>
      </c>
    </row>
    <row r="6" spans="1:5" x14ac:dyDescent="0.25">
      <c r="A6" s="83"/>
      <c r="B6" s="81" t="s">
        <v>139</v>
      </c>
    </row>
    <row r="7" spans="1:5" x14ac:dyDescent="0.25">
      <c r="A7" s="256" t="s">
        <v>252</v>
      </c>
      <c r="B7" s="81" t="s">
        <v>253</v>
      </c>
      <c r="C7" s="84">
        <v>0.25</v>
      </c>
    </row>
    <row r="8" spans="1:5" x14ac:dyDescent="0.25">
      <c r="A8" s="256"/>
      <c r="B8" s="81" t="s">
        <v>62</v>
      </c>
      <c r="C8" s="84">
        <v>0.15</v>
      </c>
    </row>
    <row r="9" spans="1:5" x14ac:dyDescent="0.25">
      <c r="A9" s="83"/>
      <c r="B9" s="81" t="s">
        <v>139</v>
      </c>
      <c r="C9" s="84"/>
    </row>
    <row r="11" spans="1:5" x14ac:dyDescent="0.25">
      <c r="A11" s="255" t="s">
        <v>254</v>
      </c>
      <c r="B11" s="255"/>
      <c r="C11" s="255"/>
    </row>
    <row r="12" spans="1:5" x14ac:dyDescent="0.25">
      <c r="A12" s="256" t="s">
        <v>125</v>
      </c>
      <c r="B12" s="81" t="s">
        <v>133</v>
      </c>
      <c r="C12" s="84"/>
      <c r="D12" s="256" t="s">
        <v>38</v>
      </c>
      <c r="E12" s="81" t="s">
        <v>134</v>
      </c>
    </row>
    <row r="13" spans="1:5" x14ac:dyDescent="0.25">
      <c r="A13" s="256"/>
      <c r="B13" s="81" t="s">
        <v>255</v>
      </c>
      <c r="C13" s="84"/>
      <c r="D13" s="256"/>
      <c r="E13" s="81" t="s">
        <v>256</v>
      </c>
    </row>
    <row r="14" spans="1:5" x14ac:dyDescent="0.25">
      <c r="A14" s="256" t="s">
        <v>127</v>
      </c>
      <c r="B14" s="81" t="s">
        <v>136</v>
      </c>
      <c r="C14" s="84"/>
      <c r="D14" s="256" t="s">
        <v>257</v>
      </c>
      <c r="E14" s="81" t="s">
        <v>135</v>
      </c>
    </row>
    <row r="15" spans="1:5" x14ac:dyDescent="0.25">
      <c r="A15" s="256"/>
      <c r="B15" s="81" t="s">
        <v>258</v>
      </c>
      <c r="C15" s="84"/>
      <c r="D15" s="256"/>
      <c r="E15" s="81" t="s">
        <v>259</v>
      </c>
    </row>
    <row r="16" spans="1:5" x14ac:dyDescent="0.25">
      <c r="A16" s="256" t="s">
        <v>128</v>
      </c>
      <c r="B16" s="81" t="s">
        <v>137</v>
      </c>
    </row>
    <row r="17" spans="1:2" x14ac:dyDescent="0.25">
      <c r="A17" s="256"/>
      <c r="B17" s="81" t="s">
        <v>260</v>
      </c>
    </row>
    <row r="19" spans="1:2" x14ac:dyDescent="0.25">
      <c r="A19" s="257" t="s">
        <v>261</v>
      </c>
      <c r="B19" s="257"/>
    </row>
    <row r="20" spans="1:2" x14ac:dyDescent="0.25">
      <c r="A20" s="81" t="s">
        <v>200</v>
      </c>
      <c r="B20" s="82">
        <v>0.2</v>
      </c>
    </row>
    <row r="21" spans="1:2" x14ac:dyDescent="0.25">
      <c r="A21" s="81" t="s">
        <v>145</v>
      </c>
      <c r="B21" s="82">
        <v>0.4</v>
      </c>
    </row>
    <row r="22" spans="1:2" x14ac:dyDescent="0.25">
      <c r="A22" s="81" t="s">
        <v>149</v>
      </c>
      <c r="B22" s="82">
        <v>0.6</v>
      </c>
    </row>
    <row r="23" spans="1:2" x14ac:dyDescent="0.25">
      <c r="A23" s="81" t="s">
        <v>129</v>
      </c>
      <c r="B23" s="82">
        <v>0.8</v>
      </c>
    </row>
    <row r="24" spans="1:2" x14ac:dyDescent="0.25">
      <c r="A24" s="81" t="s">
        <v>209</v>
      </c>
      <c r="B24" s="82">
        <v>1</v>
      </c>
    </row>
  </sheetData>
  <mergeCells count="10">
    <mergeCell ref="A19:B19"/>
    <mergeCell ref="A16:A17"/>
    <mergeCell ref="A3:A5"/>
    <mergeCell ref="A7:A8"/>
    <mergeCell ref="A2:C2"/>
    <mergeCell ref="A11:C11"/>
    <mergeCell ref="A12:A13"/>
    <mergeCell ref="A14:A15"/>
    <mergeCell ref="D12:D13"/>
    <mergeCell ref="D14:D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Jully Andrea Rodriguez Bendeck</cp:lastModifiedBy>
  <cp:revision/>
  <dcterms:created xsi:type="dcterms:W3CDTF">2008-09-05T19:47:59Z</dcterms:created>
  <dcterms:modified xsi:type="dcterms:W3CDTF">2026-07-27T14:51:41Z</dcterms:modified>
  <cp:category/>
  <cp:contentStatus/>
</cp:coreProperties>
</file>