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sdisgovco-my.sharepoint.com/personal/sarenasv_sdis_gov_co/Documents/2026 contrato 0787/04. Abril/3. Riesgos/Gestión/"/>
    </mc:Choice>
  </mc:AlternateContent>
  <xr:revisionPtr revIDLastSave="0" documentId="8_{6865619B-6F1D-4A8C-AE45-BD7F07761EE7}" xr6:coauthVersionLast="47" xr6:coauthVersionMax="47" xr10:uidLastSave="{00000000-0000-0000-0000-000000000000}"/>
  <bookViews>
    <workbookView xWindow="-120" yWindow="-120" windowWidth="29040" windowHeight="15840" tabRatio="766" xr2:uid="{00000000-000D-0000-FFFF-FFFF00000000}"/>
  </bookViews>
  <sheets>
    <sheet name="1. Mapa y plan de tratamiento" sheetId="5" r:id="rId1"/>
    <sheet name="2. Evaluación de controles" sheetId="11" r:id="rId2"/>
    <sheet name="Anexos" sheetId="7" r:id="rId3"/>
    <sheet name="Criterios" sheetId="9" state="hidden" r:id="rId4"/>
  </sheets>
  <externalReferences>
    <externalReference r:id="rId5"/>
    <externalReference r:id="rId6"/>
  </externalReferences>
  <definedNames>
    <definedName name="_xlnm._FilterDatabase" localSheetId="1" hidden="1">'2. Evaluación de controles'!#REF!</definedName>
    <definedName name="_xlnm.Print_Area" localSheetId="0">'1. Mapa y plan de tratamiento'!$A$1:$AW$14</definedName>
    <definedName name="_xlnm.Print_Area" localSheetId="1">'2. Evaluación de controles'!$A$28:$W$49</definedName>
    <definedName name="_xlnm.Print_Area" localSheetId="2">Anexos!$A$1:$G$45</definedName>
    <definedName name="_xlnm.Print_Titles" localSheetId="1">'2. Evaluación de 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 i="5" l="1"/>
  <c r="G44" i="11"/>
  <c r="F44" i="11"/>
  <c r="G42" i="11"/>
  <c r="F42" i="11"/>
  <c r="G36" i="11"/>
  <c r="F36" i="11"/>
  <c r="E42" i="11"/>
  <c r="E36" i="11"/>
  <c r="C42" i="11"/>
  <c r="C36" i="11"/>
  <c r="B42" i="11"/>
  <c r="B36" i="11"/>
  <c r="R13" i="5" l="1"/>
  <c r="L13" i="5"/>
  <c r="G22" i="11" l="1"/>
  <c r="F22" i="11"/>
  <c r="F14" i="11"/>
  <c r="C14" i="11"/>
  <c r="T13" i="5"/>
  <c r="T12" i="5"/>
  <c r="G20" i="11" s="1"/>
  <c r="T11" i="5"/>
  <c r="G14" i="11" s="1"/>
  <c r="K21" i="11" l="1"/>
  <c r="I70" i="11" l="1"/>
  <c r="I69" i="11"/>
  <c r="I68" i="11"/>
  <c r="I66" i="11"/>
  <c r="I64" i="11"/>
  <c r="I63" i="11"/>
  <c r="I62" i="11"/>
  <c r="I60" i="11"/>
  <c r="K70" i="11"/>
  <c r="K69" i="11"/>
  <c r="K68" i="11"/>
  <c r="K67" i="11"/>
  <c r="K66" i="11"/>
  <c r="K65" i="11"/>
  <c r="I65" i="11"/>
  <c r="K64" i="11"/>
  <c r="K63" i="11"/>
  <c r="K62" i="11"/>
  <c r="K61" i="11"/>
  <c r="I61" i="11"/>
  <c r="K60" i="11"/>
  <c r="K59" i="11"/>
  <c r="I59" i="11"/>
  <c r="Q62" i="11" l="1"/>
  <c r="Q70" i="11"/>
  <c r="R70" i="11" s="1"/>
  <c r="Q67" i="11"/>
  <c r="Q68" i="11"/>
  <c r="Q63" i="11"/>
  <c r="R63" i="11" s="1"/>
  <c r="Q60" i="11"/>
  <c r="Q61" i="11"/>
  <c r="Q66" i="11"/>
  <c r="Q59" i="11"/>
  <c r="R59" i="11" s="1"/>
  <c r="Q65" i="11"/>
  <c r="R65" i="11" s="1"/>
  <c r="Q69" i="11"/>
  <c r="R69" i="11" s="1"/>
  <c r="Q64" i="11"/>
  <c r="R64" i="11" s="1"/>
  <c r="R66" i="11" l="1"/>
  <c r="S65" i="11" s="1"/>
  <c r="S69" i="11"/>
  <c r="S63" i="11"/>
  <c r="R60" i="11"/>
  <c r="S59" i="11" s="1"/>
  <c r="R67" i="11"/>
  <c r="R68" i="11" s="1"/>
  <c r="S67" i="11" s="1"/>
  <c r="R61" i="11" l="1"/>
  <c r="R62" i="11" s="1"/>
  <c r="S61" i="11" s="1"/>
  <c r="T59" i="11" s="1"/>
  <c r="U59" i="11" s="1"/>
  <c r="T65" i="11"/>
  <c r="U65" i="11" s="1"/>
  <c r="K47" i="11"/>
  <c r="I47" i="11"/>
  <c r="K46" i="11"/>
  <c r="I46" i="11"/>
  <c r="K45" i="11"/>
  <c r="I45" i="11"/>
  <c r="K44" i="11"/>
  <c r="K43" i="11"/>
  <c r="I43" i="11"/>
  <c r="K42" i="11"/>
  <c r="I42" i="11"/>
  <c r="K41" i="11"/>
  <c r="I41" i="11"/>
  <c r="K40" i="11"/>
  <c r="I40" i="11"/>
  <c r="K39" i="11"/>
  <c r="I39" i="11"/>
  <c r="K37" i="11"/>
  <c r="I37" i="11"/>
  <c r="K36" i="11"/>
  <c r="I36" i="11"/>
  <c r="E14" i="11"/>
  <c r="I14" i="11"/>
  <c r="K14" i="11"/>
  <c r="I15" i="11"/>
  <c r="K15" i="11"/>
  <c r="I16" i="11"/>
  <c r="I17" i="11"/>
  <c r="K17" i="11"/>
  <c r="I18" i="11"/>
  <c r="K18" i="11"/>
  <c r="I19" i="11"/>
  <c r="K19" i="11"/>
  <c r="E20" i="11"/>
  <c r="I20" i="11"/>
  <c r="K20" i="11"/>
  <c r="I21" i="11"/>
  <c r="I22" i="11"/>
  <c r="I23" i="11"/>
  <c r="K23" i="11"/>
  <c r="I24" i="11"/>
  <c r="K24" i="11"/>
  <c r="I25" i="11"/>
  <c r="K25" i="11"/>
  <c r="L11" i="5"/>
  <c r="R12" i="5"/>
  <c r="R11" i="5"/>
  <c r="L12" i="5"/>
  <c r="Q14" i="11" l="1"/>
  <c r="R14" i="11" s="1"/>
  <c r="Q42" i="11"/>
  <c r="R42" i="11" s="1"/>
  <c r="Q20" i="11"/>
  <c r="R20" i="11" s="1"/>
  <c r="Q17" i="11"/>
  <c r="Q37" i="11"/>
  <c r="Q39" i="11"/>
  <c r="Q41" i="11"/>
  <c r="R41" i="11" s="1"/>
  <c r="Q43" i="11"/>
  <c r="Q44" i="11"/>
  <c r="Q45" i="11"/>
  <c r="Q46" i="11"/>
  <c r="R46" i="11" s="1"/>
  <c r="Q47" i="11"/>
  <c r="R47" i="11" s="1"/>
  <c r="Q25" i="11"/>
  <c r="R25" i="11" s="1"/>
  <c r="Q23" i="11"/>
  <c r="Q22" i="11"/>
  <c r="Q19" i="11"/>
  <c r="R19" i="11" s="1"/>
  <c r="Q15" i="11"/>
  <c r="R15" i="11" s="1"/>
  <c r="Q36" i="11"/>
  <c r="R36" i="11" s="1"/>
  <c r="Q40" i="11"/>
  <c r="R40" i="11" s="1"/>
  <c r="Q21" i="11"/>
  <c r="Q24" i="11"/>
  <c r="R24" i="11" s="1"/>
  <c r="Q18" i="11"/>
  <c r="R18" i="11" s="1"/>
  <c r="R37" i="11" l="1"/>
  <c r="R21" i="11"/>
  <c r="R22" i="11" s="1"/>
  <c r="R23" i="11" s="1"/>
  <c r="S22" i="11" s="1"/>
  <c r="T20" i="11" s="1"/>
  <c r="U20" i="11" s="1"/>
  <c r="S46" i="11"/>
  <c r="S36" i="11"/>
  <c r="R38" i="11"/>
  <c r="R39" i="11" s="1"/>
  <c r="S18" i="11"/>
  <c r="S40" i="11"/>
  <c r="S24" i="11"/>
  <c r="R43" i="11"/>
  <c r="S42" i="11" s="1"/>
  <c r="S14" i="11"/>
  <c r="R16" i="11"/>
  <c r="R17" i="11" s="1"/>
  <c r="S16" i="11" s="1"/>
  <c r="S20" i="11"/>
  <c r="R44" i="11" l="1"/>
  <c r="R45" i="11" s="1"/>
  <c r="S44" i="11" s="1"/>
  <c r="T42" i="11"/>
  <c r="U42" i="11" s="1"/>
  <c r="S38" i="11"/>
  <c r="T14" i="11"/>
  <c r="U14" i="11" s="1"/>
  <c r="T36" i="11" l="1"/>
  <c r="U36" i="11" s="1"/>
</calcChain>
</file>

<file path=xl/sharedStrings.xml><?xml version="1.0" encoding="utf-8"?>
<sst xmlns="http://schemas.openxmlformats.org/spreadsheetml/2006/main" count="542" uniqueCount="235">
  <si>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</si>
  <si>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</si>
  <si>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</si>
  <si>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</si>
  <si>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</si>
  <si>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</si>
  <si>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</si>
  <si>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</si>
  <si>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</si>
  <si>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</si>
  <si>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</si>
  <si>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</si>
  <si>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</si>
  <si>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</si>
  <si>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</si>
  <si>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</si>
  <si>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</si>
  <si>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</si>
  <si>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</si>
  <si>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</si>
  <si>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</si>
  <si>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</si>
  <si>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</si>
  <si>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</si>
  <si>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</si>
  <si>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</si>
  <si>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</si>
  <si>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</si>
  <si>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</si>
  <si>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</si>
  <si>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</si>
  <si>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</si>
  <si>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</si>
  <si>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</si>
  <si>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</si>
  <si>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</si>
  <si>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</si>
  <si>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</si>
  <si>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</si>
  <si>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</si>
  <si>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</si>
  <si>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</si>
  <si>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</si>
  <si>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</si>
  <si>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</si>
  <si>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</si>
  <si>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</si>
  <si>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</si>
  <si>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</si>
  <si>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y Gobierno TI</t>
  </si>
  <si>
    <t>Establecer políticas, procedimientos y controles que aseguren la alineación de la tecnología con la planeación estratégica, la gestión de riesgos, la optimización de costos, la mejora continua de los servicios de TI y la continuidad del negocio mediante el soporte y mantenimiento de las Tecnologías de la Información y las Comunicaciones, implementando las mejores prácticas de TIC para garantizar la utilidad de los mismos de una manera eficiente y efectiva.</t>
  </si>
  <si>
    <t>Gestionar los proyectos de Tecnologías de la Información y las Comunicaciones estipulados en el PETI</t>
  </si>
  <si>
    <t>R-GTI-001</t>
  </si>
  <si>
    <t>Económica y reputacional</t>
  </si>
  <si>
    <t>Ejecución y administración de procesos</t>
  </si>
  <si>
    <t>60% - Media</t>
  </si>
  <si>
    <t>80% - Mayor</t>
  </si>
  <si>
    <t>Preventiva</t>
  </si>
  <si>
    <t>Manual</t>
  </si>
  <si>
    <t>40% - Baja</t>
  </si>
  <si>
    <t>60% - Moderado</t>
  </si>
  <si>
    <t>Reducir</t>
  </si>
  <si>
    <t>Líder de Gobierno TI</t>
  </si>
  <si>
    <t>NO</t>
  </si>
  <si>
    <t>Gestionar los cambios, incidentes y problemas asociados a los servicios de las tecnologías de la información.</t>
  </si>
  <si>
    <t>R-GTI-002</t>
  </si>
  <si>
    <t>Fallas tecnológicas</t>
  </si>
  <si>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</si>
  <si>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</si>
  <si>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</si>
  <si>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</si>
  <si>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Nombres y apellidos del gestor de proceso:</t>
  </si>
  <si>
    <t>Olga Lucia Gomez Carrillo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</si>
  <si>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</si>
  <si>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</si>
  <si>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</si>
  <si>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</si>
  <si>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</si>
  <si>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</si>
  <si>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</si>
  <si>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</si>
  <si>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</si>
  <si>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</si>
  <si>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</si>
  <si>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</si>
  <si>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</si>
  <si>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</si>
  <si>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</si>
  <si>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</si>
  <si>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</si>
  <si>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</si>
  <si>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</si>
  <si>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</si>
  <si>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</si>
  <si>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</si>
  <si>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</si>
  <si>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Media</t>
  </si>
  <si>
    <t>Preventivo</t>
  </si>
  <si>
    <t>Documentado</t>
  </si>
  <si>
    <t>Identificado</t>
  </si>
  <si>
    <t>Si</t>
  </si>
  <si>
    <t>Continua</t>
  </si>
  <si>
    <t>Con registro</t>
  </si>
  <si>
    <t xml:space="preserve">2. </t>
  </si>
  <si>
    <t>No aplica</t>
  </si>
  <si>
    <t xml:space="preserve">1. </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</si>
  <si>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</si>
  <si>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</si>
  <si>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OBSERVACIONES AL DISEÑO DEL CONTROL</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</si>
  <si>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</si>
  <si>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Celeny González</t>
  </si>
  <si>
    <t>OBSERVACIONES A LA EJECUCIÓN DEL CONTROL</t>
  </si>
  <si>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</si>
  <si>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</si>
  <si>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</si>
  <si>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</si>
  <si>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</si>
  <si>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</si>
  <si>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</si>
  <si>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</si>
  <si>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</si>
  <si>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</si>
  <si>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</si>
  <si>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</si>
  <si>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</si>
  <si>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</si>
  <si>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</si>
  <si>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</si>
  <si>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</si>
  <si>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</si>
  <si>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</si>
  <si>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</si>
  <si>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</si>
  <si>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</si>
  <si>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</si>
  <si>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</si>
  <si>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</si>
  <si>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</si>
  <si>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</si>
  <si>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</si>
  <si>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</si>
  <si>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</si>
  <si>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</si>
  <si>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</si>
  <si>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</si>
  <si>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</si>
  <si>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</si>
  <si>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</si>
  <si>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</si>
  <si>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</si>
  <si>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</si>
  <si>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</si>
  <si>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</si>
  <si>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</si>
  <si>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</si>
  <si>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</si>
  <si>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</si>
  <si>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</si>
  <si>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</si>
  <si>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</si>
  <si>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</si>
  <si>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</si>
  <si>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</si>
  <si>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</si>
  <si>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</si>
  <si>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</si>
  <si>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</si>
  <si>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</si>
  <si>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</si>
  <si>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</si>
  <si>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</si>
  <si>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</si>
  <si>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</si>
  <si>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</si>
  <si>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</si>
  <si>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</si>
  <si>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</si>
  <si>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</si>
  <si>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</si>
  <si>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</si>
  <si>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</si>
  <si>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</si>
  <si>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100% - Catastrófico</t>
  </si>
  <si>
    <t>100% - Muy alta</t>
  </si>
  <si>
    <t>Alto</t>
  </si>
  <si>
    <t>Extremo</t>
  </si>
  <si>
    <t>20% - Muy baja</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</si>
  <si>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</si>
  <si>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</si>
  <si>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</si>
  <si>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</si>
  <si>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</si>
  <si>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</si>
  <si>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</si>
  <si>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</si>
  <si>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</si>
  <si>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</si>
  <si>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</si>
  <si>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</si>
  <si>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Atributos de eficiencia</t>
  </si>
  <si>
    <t>Tipo</t>
  </si>
  <si>
    <t>Detectivo</t>
  </si>
  <si>
    <t>Correctivo</t>
  </si>
  <si>
    <t>Implementación</t>
  </si>
  <si>
    <t>Automático</t>
  </si>
  <si>
    <t>Atributos informativos</t>
  </si>
  <si>
    <t>Sin documentar</t>
  </si>
  <si>
    <t>No identificado</t>
  </si>
  <si>
    <t>Propósito</t>
  </si>
  <si>
    <t>Aleatoria</t>
  </si>
  <si>
    <t>No</t>
  </si>
  <si>
    <t>Sin registro</t>
  </si>
  <si>
    <t>Probabilidad Inherente</t>
  </si>
  <si>
    <t>Líder Infraestructura Tecnológica</t>
  </si>
  <si>
    <t>Líder mesa de servicio</t>
  </si>
  <si>
    <t xml:space="preserve">
Posibilidad de afectación económica por  demoras o reprocesos en la atención de incidentes o requerimientos tecnológicos, debido a la falta de alertas oportunas que permitan la gestión adecuada de la infraestructura y los servicios tecnológicos</t>
  </si>
  <si>
    <t>(Número de informes de incidentes y requerimientos / 12 Informes de incidentes y requerimientos) * 100</t>
  </si>
  <si>
    <t>Posibilidad de afectación de la imagen institucional debido a retrasos en la implementación de los proyectos de tecnologías de la información, por falta de seguimiento.</t>
  </si>
  <si>
    <t>Debido a la falta de seguimiento a la implementación de los proyectos de Tecnología</t>
  </si>
  <si>
    <t>2. Debido a debilidades o desconocimiento de las actividades establecidas para gestionar los requerimientos e incidentes de tecnologías de la información 
para la atención de la mesa de servicio y servicio de infraestructura tecnológica</t>
  </si>
  <si>
    <t>Rango de calificación de la ejecución</t>
  </si>
  <si>
    <t>1. Debido a  falta de seguimiento oportuno a los incidentes o requerimientos reportados en la mesa de servicio y servicio de infraestructura tecnológica</t>
  </si>
  <si>
    <t>El líder de gobierno de TI, trimestralmente realiza seguimiento a la implementación de las iniciativas de transformación, presupuesto y hoja de ruta establecidos en el PETI, con el fin de revisar los avances o dificultades presentados y  evitar retrasos en el desarrollo de los proyectos de acuerdo con lo establecido en el indicador del Plan Estratégico de Tecnologías de la Información (PLA-TI-006).
Como evidencia se cuenta con informe de seguimiento y monitoreo que refleja el estado de la implementación de las iniciativas.
En caso de identificarse alguna iniciativa con rezago, se debe presentar en la mesa técnica de articulación de proyectos con componentes de TI, analizar la situación y proceder con la gestión para dar cumplimiento con lo programado. Como evidencia se cuenta con el acta de la mesa.</t>
  </si>
  <si>
    <t>(Número de seguimientos  realizados  /  Total de seguimientos programados) * 100
Nota programación:
I trim 0%
II trim 33%
III trim 33%
IV trim 34%</t>
  </si>
  <si>
    <t xml:space="preserve">1. Debido a  falta de seguimiento oportuno a los incidentes o requerimientos reportados en la mesa de servicio y servicio de infraestructura tecnológica
</t>
  </si>
  <si>
    <t xml:space="preserve">El líder de mesa de servicios mensualmente verifica los incidentes reportados por área y oportunidad de la respuesta (casos solucionados efectivamente), con el fin de generar alertas al proceso, identificar casos recurrentes  y formular acciones de mejora en la atención en cada nivel de servicio, de acuerdo con lo establecido en el procedimiento Gestión de requerimientos e incidentes de tecnologías de la información (PCD-SMT-008).
Como evidencia se cuenta con un informe de incidentes reportados y los planes de mejora con las acciones definidas y realizadas trimestralmente, cuando aplique.
En caso de presentarse alguna inconsistencia en el seguimiento, se debe analizar y proceder con las alertas o acciones respectivas para dar solución a lo presentado.  </t>
  </si>
  <si>
    <t xml:space="preserve">El  líder de Infraestructura , trimestralmente revisa el mantenimiento de la infraestructura tecnológica con el fin de establecer las capacidades para  la adquisición e implementación referente a modernización y sostenibilidad de la infraestructura tecnológica para la SDIS, con el fin de brindar los servicios de manera efectiva, de acuerdo a lo establecido en el Plan de Mantenimiento de Infraestructura Tecnológica (PLA-TI-009).
La evidencia es un informe que el líder de mesa de Infraestructura Tecnológica elabora trimestralmente con los resultados del seguimiento.
En caso de encontrar alguna inconsistencia en el seguimiento se debe analizar y proceder con las acciones de mejora respectivas para dar solución a lo presentado. </t>
  </si>
  <si>
    <t>Circular No. 014 del 27/03/2026</t>
  </si>
  <si>
    <t>Para el primer trimestre no se contaba con programación para ejecutar la actividad de control.</t>
  </si>
  <si>
    <t>13/04/2026 No se generan observaciones respecto al monitoreo del riesgo de gestión.
Se recomienda adelantar las acciones pertinentes para asegurar el cumplimiento de la actividad de control y la meta propuesta.</t>
  </si>
  <si>
    <t>Sofy Lorena Arenas Vera</t>
  </si>
  <si>
    <t>Durante el periodo evaluado, la Mesa de Servicio reporto 342 incidentes, para lo cual se realiza el respectivo informe que da cuenta de las principales tendencias de incidentes reportados y las acciones de mejora establecidas para dichos casos, se anexan los reportes  registrados para cada mes y el informe correspondiente, dando cumplimiento a la meta establecida.</t>
  </si>
  <si>
    <t>13/04/2026 Se recomienda:
* Indicar si el riesgo se materializo.
* Indicar si dentro del periodo verificado y reportado se identifico alguna inconsistencia y en caso afirmativo, si se procedió con la respectiva alerta.
* Se sugiere indicar cifras de incidentes identificados y reportados (si aplica) en cada mes.
15/04/2026 No se generan observaciones adicionales,  respecto al avance y evidencias reportados para el primer monitoreo del riesgo de gestión.
Se recomienda adelantar las acciones pertinentes para asegurar el cumplimiento de la actividad de control y la meta propuesta.</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</si>
  <si>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
En cuanto a la ejecución, para el primer trimestre, la actividad de control no tiene programado avance, por ende no se verifica la ejecución del control respecto al diseño.</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</si>
  <si>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
Se identifica que la actividad se esta ejecutando de acuerdo con el diseño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</si>
</sst>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0"/>
      <color rgb="FF000000"/>
      <name val="Arial"/>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dashed">
        <color indexed="64"/>
      </top>
      <bottom/>
      <diagonal/>
    </border>
    <border>
      <left style="dashed">
        <color indexed="64"/>
      </left>
      <right style="thin">
        <color indexed="64"/>
      </right>
      <top/>
      <bottom/>
      <diagonal/>
    </border>
    <border>
      <left style="dashed">
        <color indexed="64"/>
      </left>
      <right style="dashed">
        <color indexed="64"/>
      </right>
      <top style="dashed">
        <color indexed="64"/>
      </top>
      <bottom/>
      <diagonal/>
    </border>
    <border>
      <left style="dashed">
        <color indexed="64"/>
      </left>
      <right style="dashed">
        <color indexed="64"/>
      </right>
      <top style="thin">
        <color indexed="64"/>
      </top>
      <bottom/>
      <diagonal/>
    </border>
  </borders>
  <cellStyleXfs count="7">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xf numFmtId="9" fontId="1" fillId="0" borderId="0" applyFont="0" applyFill="0" applyBorder="0" applyAlignment="0" applyProtection="0"/>
  </cellStyleXfs>
  <cellXfs count="355">
    <xf numFmtId="0" fontId="0" fillId="0" borderId="0" xfId="0"/>
    <xf numFmtId="0" fontId="4" fillId="2" borderId="2" xfId="0" applyFont="1" applyFill="1" applyBorder="1" applyAlignment="1" applyProtection="1">
      <alignment horizontal="center" vertical="center" wrapText="1"/>
      <protection locked="0"/>
    </xf>
    <xf numFmtId="0" fontId="4" fillId="0" borderId="0" xfId="0" applyFont="1"/>
    <xf numFmtId="0" fontId="4" fillId="0" borderId="0" xfId="0" applyFont="1" applyAlignment="1">
      <alignment vertical="center"/>
    </xf>
    <xf numFmtId="0" fontId="4" fillId="2" borderId="0" xfId="0" applyFont="1" applyFill="1" applyAlignment="1">
      <alignment vertical="center"/>
    </xf>
    <xf numFmtId="0" fontId="4"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4" fillId="8" borderId="2" xfId="0" applyFont="1" applyFill="1" applyBorder="1" applyAlignment="1" applyProtection="1">
      <alignment horizontal="center" vertical="center" wrapText="1"/>
      <protection locked="0"/>
    </xf>
    <xf numFmtId="0" fontId="6" fillId="2" borderId="0" xfId="0" applyFont="1" applyFill="1" applyProtection="1">
      <protection locked="0"/>
    </xf>
    <xf numFmtId="0" fontId="0" fillId="0" borderId="0" xfId="0" applyProtection="1">
      <protection locked="0"/>
    </xf>
    <xf numFmtId="0" fontId="6" fillId="2" borderId="0" xfId="0" applyFont="1" applyFill="1" applyAlignment="1" applyProtection="1">
      <alignment vertical="center"/>
      <protection locked="0"/>
    </xf>
    <xf numFmtId="0" fontId="4" fillId="2" borderId="0" xfId="0" applyFont="1" applyFill="1" applyProtection="1">
      <protection locked="0"/>
    </xf>
    <xf numFmtId="0" fontId="4" fillId="11" borderId="2"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top"/>
      <protection locked="0"/>
    </xf>
    <xf numFmtId="0" fontId="3" fillId="0" borderId="0" xfId="0" applyFont="1"/>
    <xf numFmtId="0" fontId="4" fillId="3" borderId="0" xfId="0" applyFont="1" applyFill="1" applyAlignment="1">
      <alignment horizontal="center" vertical="center" wrapText="1"/>
    </xf>
    <xf numFmtId="0" fontId="0" fillId="8" borderId="0" xfId="0" applyFill="1"/>
    <xf numFmtId="0" fontId="4" fillId="8" borderId="3" xfId="0" applyFont="1" applyFill="1" applyBorder="1"/>
    <xf numFmtId="0" fontId="4" fillId="0" borderId="2" xfId="0" applyFont="1" applyBorder="1" applyAlignment="1" applyProtection="1">
      <alignment horizontal="center" vertical="center" wrapText="1"/>
      <protection locked="0"/>
    </xf>
    <xf numFmtId="0" fontId="3" fillId="3" borderId="2" xfId="0" applyFont="1" applyFill="1" applyBorder="1" applyAlignment="1">
      <alignment vertical="center" wrapText="1"/>
    </xf>
    <xf numFmtId="0" fontId="0" fillId="8" borderId="0" xfId="0" applyFill="1" applyProtection="1">
      <protection locked="0"/>
    </xf>
    <xf numFmtId="0" fontId="3" fillId="3" borderId="2" xfId="0" applyFont="1" applyFill="1" applyBorder="1" applyAlignment="1">
      <alignment vertical="center"/>
    </xf>
    <xf numFmtId="9" fontId="0" fillId="3" borderId="2" xfId="0" applyNumberFormat="1" applyFill="1" applyBorder="1" applyAlignment="1">
      <alignment horizontal="center" vertical="center"/>
    </xf>
    <xf numFmtId="0" fontId="3" fillId="0" borderId="2" xfId="0" applyFont="1" applyBorder="1" applyAlignment="1">
      <alignment vertical="center"/>
    </xf>
    <xf numFmtId="0" fontId="3" fillId="7" borderId="2" xfId="0" applyFont="1" applyFill="1" applyBorder="1" applyAlignment="1">
      <alignment horizontal="center" vertical="center"/>
    </xf>
    <xf numFmtId="0" fontId="3" fillId="3" borderId="1" xfId="0" applyFont="1" applyFill="1" applyBorder="1" applyAlignment="1" applyProtection="1">
      <alignment vertical="center" wrapText="1"/>
      <protection locked="0"/>
    </xf>
    <xf numFmtId="0" fontId="8" fillId="8" borderId="0" xfId="0" applyFont="1" applyFill="1" applyAlignment="1">
      <alignment horizontal="center" vertical="center"/>
    </xf>
    <xf numFmtId="0" fontId="9" fillId="8" borderId="0" xfId="0" applyFont="1" applyFill="1" applyAlignment="1">
      <alignment horizontal="center" vertical="center"/>
    </xf>
    <xf numFmtId="0" fontId="8" fillId="8" borderId="0" xfId="0" applyFont="1" applyFill="1" applyAlignment="1">
      <alignment horizontal="center"/>
    </xf>
    <xf numFmtId="0" fontId="8" fillId="8" borderId="0" xfId="0" applyFont="1" applyFill="1"/>
    <xf numFmtId="0" fontId="4" fillId="8" borderId="0" xfId="0" applyFont="1" applyFill="1"/>
    <xf numFmtId="0" fontId="9" fillId="8" borderId="0" xfId="0" applyFont="1" applyFill="1" applyAlignment="1">
      <alignment vertical="center" wrapText="1"/>
    </xf>
    <xf numFmtId="0" fontId="8" fillId="8" borderId="0" xfId="0" applyFont="1" applyFill="1" applyAlignment="1" applyProtection="1">
      <alignment vertical="center" wrapText="1"/>
      <protection locked="0"/>
    </xf>
    <xf numFmtId="0" fontId="8" fillId="8" borderId="0" xfId="0" applyFont="1" applyFill="1" applyAlignment="1">
      <alignment vertical="center"/>
    </xf>
    <xf numFmtId="0" fontId="10" fillId="2" borderId="2" xfId="0" applyFont="1" applyFill="1" applyBorder="1" applyAlignment="1">
      <alignment vertical="center"/>
    </xf>
    <xf numFmtId="0" fontId="10" fillId="2" borderId="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protection locked="0"/>
    </xf>
    <xf numFmtId="0" fontId="3" fillId="11" borderId="2" xfId="4" applyFill="1" applyBorder="1" applyAlignment="1" applyProtection="1">
      <alignment horizontal="center" vertical="center" wrapText="1"/>
      <protection locked="0"/>
    </xf>
    <xf numFmtId="0" fontId="2" fillId="0" borderId="0" xfId="2"/>
    <xf numFmtId="9" fontId="0" fillId="0" borderId="0" xfId="3" applyFont="1"/>
    <xf numFmtId="0" fontId="2" fillId="0" borderId="0" xfId="2" applyAlignment="1">
      <alignment horizontal="center" vertical="center"/>
    </xf>
    <xf numFmtId="9" fontId="2" fillId="0" borderId="0" xfId="2" applyNumberFormat="1"/>
    <xf numFmtId="0" fontId="21" fillId="2" borderId="0" xfId="0" applyFont="1" applyFill="1" applyAlignment="1" applyProtection="1">
      <alignment horizontal="center" vertical="top"/>
      <protection locked="0"/>
    </xf>
    <xf numFmtId="0" fontId="7" fillId="2" borderId="0" xfId="0" applyFont="1" applyFill="1" applyAlignment="1" applyProtection="1">
      <alignment horizontal="left" vertical="top"/>
      <protection locked="0"/>
    </xf>
    <xf numFmtId="0" fontId="22" fillId="2" borderId="0" xfId="0" applyFont="1" applyFill="1" applyAlignment="1" applyProtection="1">
      <alignment horizontal="right" vertical="top"/>
      <protection locked="0"/>
    </xf>
    <xf numFmtId="14" fontId="3" fillId="2" borderId="1" xfId="0" applyNumberFormat="1" applyFont="1" applyFill="1" applyBorder="1" applyAlignment="1" applyProtection="1">
      <alignment horizontal="center" vertical="center" wrapText="1"/>
      <protection locked="0"/>
    </xf>
    <xf numFmtId="14" fontId="3" fillId="13"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xf>
    <xf numFmtId="0" fontId="12" fillId="8" borderId="0" xfId="5" applyFont="1" applyFill="1" applyAlignment="1" applyProtection="1">
      <alignment wrapText="1"/>
      <protection locked="0"/>
    </xf>
    <xf numFmtId="0" fontId="12" fillId="8" borderId="0" xfId="5" applyFont="1" applyFill="1" applyAlignment="1" applyProtection="1">
      <alignment horizontal="center" wrapText="1"/>
      <protection locked="0"/>
    </xf>
    <xf numFmtId="0" fontId="3" fillId="8" borderId="0" xfId="5" applyFont="1" applyFill="1" applyAlignment="1" applyProtection="1">
      <alignment horizontal="left" wrapText="1"/>
      <protection locked="0"/>
    </xf>
    <xf numFmtId="0" fontId="3" fillId="8" borderId="0" xfId="5" applyFont="1" applyFill="1" applyAlignment="1" applyProtection="1">
      <alignment horizontal="center" wrapText="1"/>
      <protection locked="0"/>
    </xf>
    <xf numFmtId="0" fontId="3" fillId="8" borderId="0" xfId="5" applyFont="1" applyFill="1" applyAlignment="1" applyProtection="1">
      <alignment horizontal="center" vertical="center" wrapText="1"/>
      <protection locked="0"/>
    </xf>
    <xf numFmtId="0" fontId="10" fillId="8" borderId="2" xfId="5" applyFont="1" applyFill="1" applyBorder="1" applyAlignment="1" applyProtection="1">
      <alignment horizontal="left" vertical="center" wrapText="1"/>
      <protection locked="0"/>
    </xf>
    <xf numFmtId="0" fontId="4" fillId="8" borderId="0" xfId="5" applyFont="1" applyFill="1" applyAlignment="1" applyProtection="1">
      <alignment vertical="center" wrapText="1"/>
      <protection locked="0"/>
    </xf>
    <xf numFmtId="0" fontId="16" fillId="8" borderId="0" xfId="5" applyFont="1" applyFill="1" applyAlignment="1" applyProtection="1">
      <alignment horizontal="left" wrapText="1"/>
      <protection locked="0"/>
    </xf>
    <xf numFmtId="0" fontId="19" fillId="8" borderId="0" xfId="5" applyFont="1" applyFill="1" applyAlignment="1" applyProtection="1">
      <alignment horizontal="left" vertical="center"/>
      <protection locked="0"/>
    </xf>
    <xf numFmtId="0" fontId="17" fillId="8" borderId="0" xfId="5" applyFont="1" applyFill="1" applyAlignment="1" applyProtection="1">
      <alignment horizontal="left" vertical="center"/>
      <protection locked="0"/>
    </xf>
    <xf numFmtId="0" fontId="19" fillId="8" borderId="0" xfId="5" applyFont="1" applyFill="1" applyAlignment="1" applyProtection="1">
      <alignment horizontal="center" wrapText="1"/>
      <protection locked="0"/>
    </xf>
    <xf numFmtId="0" fontId="13" fillId="8" borderId="0" xfId="5" applyFont="1" applyFill="1" applyAlignment="1" applyProtection="1">
      <alignment horizontal="center" vertical="center" wrapText="1"/>
      <protection locked="0"/>
    </xf>
    <xf numFmtId="0" fontId="3" fillId="8" borderId="0" xfId="5" applyFont="1" applyFill="1" applyAlignment="1" applyProtection="1">
      <alignment horizontal="right" vertical="center" wrapText="1"/>
      <protection locked="0"/>
    </xf>
    <xf numFmtId="0" fontId="3" fillId="8" borderId="0" xfId="5" applyFont="1" applyFill="1" applyAlignment="1" applyProtection="1">
      <alignment vertical="center" wrapText="1"/>
      <protection locked="0"/>
    </xf>
    <xf numFmtId="0" fontId="15" fillId="8" borderId="0" xfId="5" applyFont="1" applyFill="1" applyAlignment="1" applyProtection="1">
      <alignment horizontal="center" vertical="center" wrapText="1"/>
      <protection locked="0"/>
    </xf>
    <xf numFmtId="0" fontId="12" fillId="9" borderId="2" xfId="5" applyFont="1" applyFill="1" applyBorder="1" applyAlignment="1" applyProtection="1">
      <alignment horizontal="center" vertical="center" wrapText="1"/>
      <protection locked="0"/>
    </xf>
    <xf numFmtId="0" fontId="3" fillId="11" borderId="2" xfId="5" applyFont="1" applyFill="1" applyBorder="1" applyAlignment="1" applyProtection="1">
      <alignment horizontal="center" vertical="center" wrapText="1"/>
      <protection locked="0"/>
    </xf>
    <xf numFmtId="0" fontId="14" fillId="8" borderId="0" xfId="5" applyFont="1" applyFill="1" applyAlignment="1" applyProtection="1">
      <alignment horizontal="center" vertical="center" wrapText="1"/>
      <protection locked="0"/>
    </xf>
    <xf numFmtId="0" fontId="3" fillId="8" borderId="21" xfId="5" applyFont="1" applyFill="1" applyBorder="1" applyAlignment="1" applyProtection="1">
      <alignment horizontal="center" vertical="center" wrapText="1"/>
      <protection locked="0"/>
    </xf>
    <xf numFmtId="9" fontId="3" fillId="8" borderId="21" xfId="6" applyFont="1" applyFill="1" applyBorder="1" applyAlignment="1" applyProtection="1">
      <alignment horizontal="center" vertical="center" wrapText="1"/>
      <protection hidden="1"/>
    </xf>
    <xf numFmtId="9" fontId="3" fillId="8" borderId="21" xfId="5" applyNumberFormat="1" applyFont="1" applyFill="1" applyBorder="1" applyAlignment="1" applyProtection="1">
      <alignment horizontal="center" vertical="center" wrapText="1"/>
      <protection hidden="1"/>
    </xf>
    <xf numFmtId="0" fontId="3" fillId="8" borderId="20" xfId="5" applyFont="1" applyFill="1" applyBorder="1" applyAlignment="1" applyProtection="1">
      <alignment vertical="center" wrapText="1"/>
      <protection locked="0"/>
    </xf>
    <xf numFmtId="0" fontId="3" fillId="8" borderId="20" xfId="5" applyFont="1" applyFill="1" applyBorder="1" applyAlignment="1" applyProtection="1">
      <alignment horizontal="center" vertical="center" wrapText="1"/>
      <protection locked="0"/>
    </xf>
    <xf numFmtId="9" fontId="3" fillId="8" borderId="20" xfId="6" applyFont="1" applyFill="1" applyBorder="1" applyAlignment="1" applyProtection="1">
      <alignment horizontal="center" vertical="center" wrapText="1"/>
      <protection hidden="1"/>
    </xf>
    <xf numFmtId="9" fontId="3" fillId="8" borderId="20" xfId="5" applyNumberFormat="1" applyFont="1" applyFill="1" applyBorder="1" applyAlignment="1" applyProtection="1">
      <alignment horizontal="center" vertical="center" wrapText="1"/>
      <protection hidden="1"/>
    </xf>
    <xf numFmtId="0" fontId="3" fillId="8" borderId="18" xfId="5" applyFont="1" applyFill="1" applyBorder="1" applyAlignment="1" applyProtection="1">
      <alignment vertical="center" wrapText="1"/>
      <protection locked="0"/>
    </xf>
    <xf numFmtId="9" fontId="3" fillId="8" borderId="18" xfId="6" applyFont="1" applyFill="1" applyBorder="1" applyAlignment="1" applyProtection="1">
      <alignment horizontal="center" vertical="center" wrapText="1"/>
      <protection hidden="1"/>
    </xf>
    <xf numFmtId="0" fontId="3" fillId="8" borderId="18" xfId="5" applyFont="1" applyFill="1" applyBorder="1" applyAlignment="1" applyProtection="1">
      <alignment horizontal="center" vertical="center" wrapText="1"/>
      <protection locked="0"/>
    </xf>
    <xf numFmtId="9" fontId="3" fillId="8" borderId="18" xfId="5" applyNumberFormat="1" applyFont="1" applyFill="1" applyBorder="1" applyAlignment="1" applyProtection="1">
      <alignment horizontal="center" vertical="center" wrapText="1"/>
      <protection hidden="1"/>
    </xf>
    <xf numFmtId="0" fontId="3" fillId="8" borderId="15" xfId="5" applyFont="1" applyFill="1" applyBorder="1" applyAlignment="1" applyProtection="1">
      <alignment vertical="center" wrapText="1"/>
      <protection locked="0"/>
    </xf>
    <xf numFmtId="0" fontId="3" fillId="8" borderId="15" xfId="5" applyFont="1" applyFill="1" applyBorder="1" applyAlignment="1" applyProtection="1">
      <alignment horizontal="center" vertical="center" wrapText="1"/>
      <protection locked="0"/>
    </xf>
    <xf numFmtId="9" fontId="3" fillId="8" borderId="15" xfId="6" applyFont="1" applyFill="1" applyBorder="1" applyAlignment="1" applyProtection="1">
      <alignment horizontal="center" vertical="center" wrapText="1"/>
      <protection hidden="1"/>
    </xf>
    <xf numFmtId="9" fontId="3" fillId="8" borderId="15" xfId="5" applyNumberFormat="1" applyFont="1" applyFill="1" applyBorder="1" applyAlignment="1" applyProtection="1">
      <alignment horizontal="center" vertical="center" wrapText="1"/>
      <protection hidden="1"/>
    </xf>
    <xf numFmtId="0" fontId="4" fillId="8" borderId="0" xfId="5" applyFont="1" applyFill="1" applyAlignment="1" applyProtection="1">
      <alignment horizontal="center" vertical="center" wrapText="1"/>
      <protection locked="0"/>
    </xf>
    <xf numFmtId="0" fontId="1" fillId="8" borderId="0" xfId="5" applyFill="1" applyProtection="1">
      <protection locked="0"/>
    </xf>
    <xf numFmtId="0" fontId="13" fillId="8" borderId="2" xfId="5" applyFont="1" applyFill="1" applyBorder="1" applyAlignment="1" applyProtection="1">
      <alignment horizontal="center" vertical="center" wrapText="1"/>
      <protection locked="0"/>
    </xf>
    <xf numFmtId="0" fontId="3" fillId="0" borderId="0" xfId="5" applyFont="1" applyAlignment="1" applyProtection="1">
      <alignment horizontal="center" vertical="center" wrapText="1"/>
      <protection locked="0"/>
    </xf>
    <xf numFmtId="0" fontId="3" fillId="8" borderId="0" xfId="0" applyFont="1" applyFill="1" applyProtection="1">
      <protection locked="0"/>
    </xf>
    <xf numFmtId="0" fontId="3" fillId="2" borderId="0" xfId="0" applyFont="1" applyFill="1" applyProtection="1">
      <protection locked="0"/>
    </xf>
    <xf numFmtId="0" fontId="3" fillId="8" borderId="0" xfId="0" applyFont="1" applyFill="1" applyAlignment="1" applyProtection="1">
      <alignment vertical="center"/>
      <protection locked="0"/>
    </xf>
    <xf numFmtId="0" fontId="3" fillId="2" borderId="0" xfId="0" applyFont="1" applyFill="1" applyAlignment="1" applyProtection="1">
      <alignment vertical="center"/>
      <protection locked="0"/>
    </xf>
    <xf numFmtId="9" fontId="3" fillId="3"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4" fillId="0" borderId="0" xfId="0" applyFont="1" applyAlignment="1" applyProtection="1">
      <alignment horizontal="center" vertical="top"/>
      <protection locked="0"/>
    </xf>
    <xf numFmtId="0" fontId="3" fillId="0" borderId="0" xfId="0" applyFont="1" applyProtection="1">
      <protection locked="0"/>
    </xf>
    <xf numFmtId="0" fontId="6" fillId="0" borderId="0" xfId="0" applyFont="1" applyProtection="1">
      <protection locked="0"/>
    </xf>
    <xf numFmtId="9" fontId="3" fillId="0" borderId="1" xfId="1"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23" fillId="0" borderId="2" xfId="0" applyFont="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protection locked="0"/>
    </xf>
    <xf numFmtId="0" fontId="23" fillId="0" borderId="0" xfId="0" applyFont="1" applyAlignment="1">
      <alignment horizontal="justify" vertical="center" wrapText="1"/>
    </xf>
    <xf numFmtId="14" fontId="3" fillId="0" borderId="1" xfId="6" applyNumberFormat="1" applyFont="1" applyFill="1" applyBorder="1" applyAlignment="1" applyProtection="1">
      <alignment horizontal="center" vertical="center" wrapText="1"/>
      <protection locked="0"/>
    </xf>
    <xf numFmtId="9" fontId="3" fillId="0" borderId="1" xfId="6" applyFont="1" applyFill="1" applyBorder="1" applyAlignment="1" applyProtection="1">
      <alignment horizontal="center" vertical="center" wrapText="1"/>
      <protection locked="0"/>
    </xf>
    <xf numFmtId="0" fontId="23" fillId="0" borderId="2" xfId="0" applyFont="1" applyBorder="1" applyAlignment="1">
      <alignment horizontal="justify" vertical="center" wrapText="1"/>
    </xf>
    <xf numFmtId="0" fontId="3" fillId="0" borderId="1"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12" borderId="4" xfId="0" applyFont="1" applyFill="1" applyBorder="1" applyAlignment="1">
      <alignment horizontal="center" vertical="center"/>
    </xf>
    <xf numFmtId="0" fontId="3" fillId="0" borderId="4"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wrapText="1"/>
      <protection locked="0"/>
    </xf>
    <xf numFmtId="9" fontId="3" fillId="8" borderId="1" xfId="0" applyNumberFormat="1" applyFont="1" applyFill="1" applyBorder="1" applyAlignment="1" applyProtection="1">
      <alignment horizontal="center" vertical="center" wrapText="1"/>
      <protection locked="0"/>
    </xf>
    <xf numFmtId="14" fontId="3" fillId="8" borderId="1" xfId="0" applyNumberFormat="1"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0" borderId="21" xfId="5" applyFont="1" applyBorder="1" applyAlignment="1" applyProtection="1">
      <alignment vertical="center" wrapText="1"/>
      <protection locked="0"/>
    </xf>
    <xf numFmtId="0" fontId="3" fillId="0" borderId="20" xfId="5" applyFont="1" applyBorder="1" applyAlignment="1" applyProtection="1">
      <alignment horizontal="center" vertical="center" wrapText="1"/>
      <protection locked="0"/>
    </xf>
    <xf numFmtId="9" fontId="3" fillId="0" borderId="21" xfId="6" applyFont="1" applyFill="1" applyBorder="1" applyAlignment="1" applyProtection="1">
      <alignment horizontal="center" vertical="center" wrapText="1"/>
      <protection hidden="1"/>
    </xf>
    <xf numFmtId="0" fontId="3" fillId="0" borderId="21" xfId="5" applyFont="1" applyBorder="1" applyAlignment="1" applyProtection="1">
      <alignment horizontal="center" vertical="center" wrapText="1"/>
      <protection locked="0"/>
    </xf>
    <xf numFmtId="9" fontId="3" fillId="0" borderId="21" xfId="5" applyNumberFormat="1" applyFont="1" applyBorder="1" applyAlignment="1" applyProtection="1">
      <alignment horizontal="center" vertical="center" wrapText="1"/>
      <protection hidden="1"/>
    </xf>
    <xf numFmtId="0" fontId="14" fillId="0" borderId="0" xfId="5" applyFont="1" applyAlignment="1" applyProtection="1">
      <alignment horizontal="center" vertical="center" wrapText="1"/>
      <protection locked="0"/>
    </xf>
    <xf numFmtId="0" fontId="3" fillId="0" borderId="20" xfId="5" applyFont="1" applyBorder="1" applyAlignment="1" applyProtection="1">
      <alignment vertical="center" wrapText="1"/>
      <protection locked="0"/>
    </xf>
    <xf numFmtId="9" fontId="3" fillId="0" borderId="20" xfId="6" applyFont="1" applyFill="1" applyBorder="1" applyAlignment="1" applyProtection="1">
      <alignment horizontal="center" vertical="center" wrapText="1"/>
      <protection hidden="1"/>
    </xf>
    <xf numFmtId="9" fontId="3" fillId="0" borderId="20" xfId="5" applyNumberFormat="1" applyFont="1" applyBorder="1" applyAlignment="1" applyProtection="1">
      <alignment horizontal="center" vertical="center" wrapText="1"/>
      <protection hidden="1"/>
    </xf>
    <xf numFmtId="0" fontId="14" fillId="0" borderId="2" xfId="5" applyFont="1" applyBorder="1" applyAlignment="1" applyProtection="1">
      <alignment horizontal="center" vertical="center" wrapText="1"/>
      <protection locked="0"/>
    </xf>
    <xf numFmtId="0" fontId="3" fillId="0" borderId="18" xfId="5" applyFont="1" applyBorder="1" applyAlignment="1" applyProtection="1">
      <alignment vertical="center" wrapText="1"/>
      <protection locked="0"/>
    </xf>
    <xf numFmtId="9" fontId="3" fillId="0" borderId="18" xfId="6" applyFont="1" applyFill="1" applyBorder="1" applyAlignment="1" applyProtection="1">
      <alignment horizontal="center" vertical="center" wrapText="1"/>
      <protection hidden="1"/>
    </xf>
    <xf numFmtId="9" fontId="3" fillId="0" borderId="18" xfId="5" applyNumberFormat="1" applyFont="1" applyBorder="1" applyAlignment="1" applyProtection="1">
      <alignment horizontal="center" vertical="center" wrapText="1"/>
      <protection hidden="1"/>
    </xf>
    <xf numFmtId="0" fontId="3" fillId="0" borderId="15" xfId="5" applyFont="1" applyBorder="1" applyAlignment="1" applyProtection="1">
      <alignment vertical="center" wrapText="1"/>
      <protection locked="0"/>
    </xf>
    <xf numFmtId="9" fontId="3" fillId="0" borderId="15" xfId="6" applyFont="1" applyFill="1" applyBorder="1" applyAlignment="1" applyProtection="1">
      <alignment horizontal="center" vertical="center" wrapText="1"/>
      <protection hidden="1"/>
    </xf>
    <xf numFmtId="0" fontId="3" fillId="0" borderId="15" xfId="5" applyFont="1" applyBorder="1" applyAlignment="1" applyProtection="1">
      <alignment horizontal="center" vertical="center" wrapText="1"/>
      <protection locked="0"/>
    </xf>
    <xf numFmtId="9" fontId="3" fillId="0" borderId="15" xfId="5" applyNumberFormat="1" applyFont="1" applyBorder="1" applyAlignment="1" applyProtection="1">
      <alignment horizontal="center" vertical="center" wrapText="1"/>
      <protection hidden="1"/>
    </xf>
    <xf numFmtId="0" fontId="3" fillId="0" borderId="18" xfId="5" applyFont="1" applyBorder="1" applyAlignment="1" applyProtection="1">
      <alignment horizontal="center" vertical="center" wrapText="1"/>
      <protection locked="0"/>
    </xf>
    <xf numFmtId="0" fontId="13" fillId="0" borderId="2" xfId="5" applyFont="1" applyBorder="1" applyAlignment="1" applyProtection="1">
      <alignment horizontal="center" vertical="center" wrapText="1"/>
      <protection locked="0"/>
    </xf>
    <xf numFmtId="0" fontId="13" fillId="0" borderId="0" xfId="5" applyFont="1" applyAlignment="1" applyProtection="1">
      <alignment horizontal="center" vertical="center" wrapText="1"/>
      <protection locked="0"/>
    </xf>
    <xf numFmtId="0" fontId="4" fillId="0" borderId="0" xfId="5" applyFont="1" applyAlignment="1" applyProtection="1">
      <alignment horizontal="center" vertical="center" wrapText="1"/>
      <protection locked="0"/>
    </xf>
    <xf numFmtId="0" fontId="12" fillId="0" borderId="0" xfId="5" applyFont="1" applyAlignment="1" applyProtection="1">
      <alignment wrapText="1"/>
      <protection locked="0"/>
    </xf>
    <xf numFmtId="0" fontId="12" fillId="0" borderId="0" xfId="5" applyFont="1" applyAlignment="1" applyProtection="1">
      <alignment horizontal="center" wrapText="1"/>
      <protection locked="0"/>
    </xf>
    <xf numFmtId="0" fontId="3" fillId="0" borderId="0" xfId="5" applyFont="1" applyAlignment="1" applyProtection="1">
      <alignment horizontal="left" wrapText="1"/>
      <protection locked="0"/>
    </xf>
    <xf numFmtId="0" fontId="3" fillId="0" borderId="0" xfId="5" applyFont="1" applyAlignment="1" applyProtection="1">
      <alignment horizontal="center" wrapText="1"/>
      <protection locked="0"/>
    </xf>
    <xf numFmtId="0" fontId="16" fillId="0" borderId="0" xfId="5" applyFont="1" applyAlignment="1" applyProtection="1">
      <alignment horizontal="left" wrapText="1"/>
      <protection locked="0"/>
    </xf>
    <xf numFmtId="0" fontId="17" fillId="0" borderId="0" xfId="5" applyFont="1" applyAlignment="1" applyProtection="1">
      <alignment horizontal="left" vertical="center"/>
      <protection locked="0"/>
    </xf>
    <xf numFmtId="0" fontId="3" fillId="0" borderId="0" xfId="5" applyFont="1" applyAlignment="1" applyProtection="1">
      <alignment horizontal="right" vertical="center" wrapText="1"/>
      <protection locked="0"/>
    </xf>
    <xf numFmtId="0" fontId="15" fillId="0" borderId="0" xfId="5" applyFont="1" applyAlignment="1" applyProtection="1">
      <alignment horizontal="center" vertical="center" wrapText="1"/>
      <protection locked="0"/>
    </xf>
    <xf numFmtId="0" fontId="12" fillId="0" borderId="2" xfId="5" applyFont="1" applyBorder="1" applyAlignment="1" applyProtection="1">
      <alignment horizontal="center" vertical="center" wrapText="1"/>
      <protection locked="0"/>
    </xf>
    <xf numFmtId="0" fontId="3" fillId="0" borderId="2" xfId="5" applyFont="1" applyBorder="1" applyAlignment="1" applyProtection="1">
      <alignment horizontal="center" vertical="center" wrapText="1"/>
      <protection locked="0"/>
    </xf>
    <xf numFmtId="0" fontId="3" fillId="0" borderId="2" xfId="4" applyBorder="1" applyAlignment="1" applyProtection="1">
      <alignment horizontal="center" vertical="center" wrapText="1"/>
      <protection locked="0"/>
    </xf>
    <xf numFmtId="0" fontId="3" fillId="0" borderId="21" xfId="5" applyFont="1" applyBorder="1" applyAlignment="1" applyProtection="1">
      <alignment horizontal="justify" vertical="center" wrapText="1"/>
      <protection locked="0"/>
    </xf>
    <xf numFmtId="0" fontId="14" fillId="0" borderId="2" xfId="5" applyFont="1" applyBorder="1" applyAlignment="1" applyProtection="1">
      <alignment horizontal="justify" vertical="center" wrapText="1"/>
      <protection locked="0"/>
    </xf>
    <xf numFmtId="0" fontId="13" fillId="0" borderId="2" xfId="5" applyFont="1" applyBorder="1" applyAlignment="1" applyProtection="1">
      <alignment horizontal="justify" vertical="center" wrapText="1"/>
      <protection locked="0"/>
    </xf>
    <xf numFmtId="0" fontId="3" fillId="8" borderId="21" xfId="5" applyFont="1" applyFill="1" applyBorder="1" applyAlignment="1" applyProtection="1">
      <alignment horizontal="justify" vertical="center" wrapText="1"/>
      <protection locked="0"/>
    </xf>
    <xf numFmtId="0" fontId="3" fillId="0" borderId="30" xfId="5" applyFont="1" applyBorder="1" applyAlignment="1" applyProtection="1">
      <alignment horizontal="center" vertical="center" wrapText="1"/>
      <protection locked="0"/>
    </xf>
    <xf numFmtId="9" fontId="3" fillId="0" borderId="30" xfId="6" applyFont="1" applyFill="1" applyBorder="1" applyAlignment="1" applyProtection="1">
      <alignment horizontal="center" vertical="center" wrapText="1"/>
      <protection hidden="1"/>
    </xf>
    <xf numFmtId="9" fontId="3" fillId="0" borderId="31" xfId="6" applyFont="1" applyFill="1" applyBorder="1" applyAlignment="1" applyProtection="1">
      <alignment horizontal="center" vertical="center" wrapText="1"/>
      <protection hidden="1"/>
    </xf>
    <xf numFmtId="0" fontId="3" fillId="2" borderId="4"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12" borderId="2" xfId="0" applyFont="1" applyFill="1" applyBorder="1" applyAlignment="1">
      <alignment horizontal="center" vertical="center"/>
    </xf>
    <xf numFmtId="0" fontId="3" fillId="0" borderId="2" xfId="0" applyFont="1" applyBorder="1" applyAlignment="1" applyProtection="1">
      <alignment horizontal="justify" vertical="center" wrapText="1"/>
      <protection locked="0"/>
    </xf>
    <xf numFmtId="0" fontId="3" fillId="0" borderId="2" xfId="0" applyFont="1" applyBorder="1" applyAlignment="1" applyProtection="1">
      <alignment horizontal="center" vertical="center"/>
      <protection locked="0"/>
    </xf>
    <xf numFmtId="0" fontId="17" fillId="0" borderId="2" xfId="5" applyFont="1" applyBorder="1" applyAlignment="1" applyProtection="1">
      <alignment horizontal="center" vertical="center" wrapText="1"/>
      <protection locked="0"/>
    </xf>
    <xf numFmtId="0" fontId="12" fillId="0" borderId="2" xfId="5" applyFont="1" applyBorder="1" applyAlignment="1" applyProtection="1">
      <alignment horizontal="left" vertical="center" wrapText="1"/>
      <protection locked="0"/>
    </xf>
    <xf numFmtId="0" fontId="3" fillId="8" borderId="18" xfId="5" applyFont="1" applyFill="1" applyBorder="1" applyAlignment="1" applyProtection="1">
      <alignment horizontal="justify" vertical="center" wrapText="1"/>
      <protection locked="0"/>
    </xf>
    <xf numFmtId="0" fontId="3" fillId="8" borderId="20" xfId="5" applyFont="1" applyFill="1" applyBorder="1" applyAlignment="1" applyProtection="1">
      <alignment horizontal="justify" vertical="center" wrapText="1"/>
      <protection locked="0"/>
    </xf>
    <xf numFmtId="0" fontId="3" fillId="0" borderId="20" xfId="5" applyFont="1" applyBorder="1" applyAlignment="1" applyProtection="1">
      <alignment horizontal="justify" vertical="center" wrapText="1"/>
      <protection locked="0"/>
    </xf>
    <xf numFmtId="0" fontId="3" fillId="0" borderId="18" xfId="5" applyFont="1" applyBorder="1" applyAlignment="1" applyProtection="1">
      <alignment horizontal="justify" vertical="center" wrapText="1"/>
      <protection locked="0"/>
    </xf>
    <xf numFmtId="0" fontId="3" fillId="0" borderId="15" xfId="5" applyFont="1" applyBorder="1" applyAlignment="1" applyProtection="1">
      <alignment horizontal="justify" vertical="center" wrapText="1"/>
      <protection locked="0"/>
    </xf>
    <xf numFmtId="0" fontId="4" fillId="2" borderId="0" xfId="0" applyFont="1" applyFill="1" applyAlignment="1" applyProtection="1">
      <alignment horizontal="right" vertical="top"/>
      <protection locked="0"/>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2" borderId="0" xfId="0" applyFont="1" applyFill="1" applyAlignment="1" applyProtection="1">
      <alignment horizontal="center" vertical="top"/>
      <protection locked="0"/>
    </xf>
    <xf numFmtId="0" fontId="4" fillId="10" borderId="5" xfId="0" applyFont="1" applyFill="1" applyBorder="1" applyAlignment="1" applyProtection="1">
      <alignment horizontal="center" vertical="center"/>
      <protection locked="0"/>
    </xf>
    <xf numFmtId="0" fontId="4" fillId="10" borderId="6" xfId="0" applyFont="1" applyFill="1" applyBorder="1" applyAlignment="1" applyProtection="1">
      <alignment horizontal="center" vertical="center"/>
      <protection locked="0"/>
    </xf>
    <xf numFmtId="0" fontId="4" fillId="10" borderId="7" xfId="0" applyFont="1" applyFill="1" applyBorder="1" applyAlignment="1" applyProtection="1">
      <alignment horizontal="center" vertical="center"/>
      <protection locked="0"/>
    </xf>
    <xf numFmtId="9" fontId="3" fillId="0" borderId="4" xfId="5" applyNumberFormat="1" applyFont="1" applyBorder="1" applyAlignment="1" applyProtection="1">
      <alignment horizontal="center" vertical="center" wrapText="1"/>
      <protection hidden="1"/>
    </xf>
    <xf numFmtId="9" fontId="3" fillId="0" borderId="16" xfId="5" applyNumberFormat="1" applyFont="1" applyBorder="1" applyAlignment="1" applyProtection="1">
      <alignment horizontal="center" vertical="center" wrapText="1"/>
      <protection hidden="1"/>
    </xf>
    <xf numFmtId="9" fontId="3" fillId="0" borderId="1" xfId="5" applyNumberFormat="1" applyFont="1" applyBorder="1" applyAlignment="1" applyProtection="1">
      <alignment horizontal="center" vertical="center" wrapText="1"/>
      <protection hidden="1"/>
    </xf>
    <xf numFmtId="0" fontId="3" fillId="0" borderId="4" xfId="5" applyFont="1" applyBorder="1" applyAlignment="1" applyProtection="1">
      <alignment horizontal="center" vertical="center" wrapText="1"/>
      <protection hidden="1"/>
    </xf>
    <xf numFmtId="0" fontId="3" fillId="0" borderId="16" xfId="5" applyFont="1" applyBorder="1" applyAlignment="1" applyProtection="1">
      <alignment horizontal="center" vertical="center" wrapText="1"/>
      <protection hidden="1"/>
    </xf>
    <xf numFmtId="0" fontId="3" fillId="0" borderId="1" xfId="5" applyFont="1" applyBorder="1" applyAlignment="1" applyProtection="1">
      <alignment horizontal="center" vertical="center" wrapText="1"/>
      <protection hidden="1"/>
    </xf>
    <xf numFmtId="0" fontId="3" fillId="0" borderId="28" xfId="5" applyFont="1" applyBorder="1" applyAlignment="1" applyProtection="1">
      <alignment vertical="center" wrapText="1"/>
      <protection locked="0"/>
    </xf>
    <xf numFmtId="0" fontId="3" fillId="0" borderId="19" xfId="5" applyFont="1" applyBorder="1" applyAlignment="1" applyProtection="1">
      <alignment vertical="center" wrapText="1"/>
      <protection locked="0"/>
    </xf>
    <xf numFmtId="9" fontId="3" fillId="0" borderId="24" xfId="5" applyNumberFormat="1" applyFont="1" applyBorder="1" applyAlignment="1" applyProtection="1">
      <alignment horizontal="center" vertical="center" wrapText="1"/>
      <protection hidden="1"/>
    </xf>
    <xf numFmtId="9" fontId="3" fillId="0" borderId="17" xfId="5" applyNumberFormat="1" applyFont="1" applyBorder="1" applyAlignment="1" applyProtection="1">
      <alignment horizontal="center" vertical="center" wrapText="1"/>
      <protection hidden="1"/>
    </xf>
    <xf numFmtId="0" fontId="3" fillId="0" borderId="25" xfId="5" applyFont="1" applyBorder="1" applyAlignment="1" applyProtection="1">
      <alignment vertical="center" wrapText="1"/>
      <protection locked="0"/>
    </xf>
    <xf numFmtId="9" fontId="3" fillId="0" borderId="26" xfId="5" applyNumberFormat="1" applyFont="1" applyBorder="1" applyAlignment="1" applyProtection="1">
      <alignment horizontal="center" vertical="center" wrapText="1"/>
      <protection hidden="1"/>
    </xf>
    <xf numFmtId="0" fontId="3" fillId="0" borderId="4" xfId="5" applyFont="1" applyBorder="1" applyAlignment="1" applyProtection="1">
      <alignment horizontal="left" vertical="center" wrapText="1"/>
      <protection locked="0"/>
    </xf>
    <xf numFmtId="0" fontId="3" fillId="0" borderId="16" xfId="5" applyFont="1" applyBorder="1" applyAlignment="1" applyProtection="1">
      <alignment horizontal="left" vertical="center" wrapText="1"/>
      <protection locked="0"/>
    </xf>
    <xf numFmtId="0" fontId="3" fillId="0" borderId="1" xfId="5" applyFont="1" applyBorder="1" applyAlignment="1" applyProtection="1">
      <alignment horizontal="left" vertical="center" wrapText="1"/>
      <protection locked="0"/>
    </xf>
    <xf numFmtId="0" fontId="3" fillId="0" borderId="4" xfId="5" applyFont="1" applyBorder="1" applyAlignment="1" applyProtection="1">
      <alignment horizontal="center" vertical="center" wrapText="1"/>
      <protection locked="0"/>
    </xf>
    <xf numFmtId="0" fontId="3" fillId="0" borderId="16" xfId="5" applyFont="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9" fontId="3" fillId="0" borderId="4" xfId="6" applyFont="1" applyFill="1" applyBorder="1" applyAlignment="1" applyProtection="1">
      <alignment horizontal="center" vertical="center" wrapText="1"/>
      <protection hidden="1"/>
    </xf>
    <xf numFmtId="9" fontId="3" fillId="0" borderId="16" xfId="6" applyFont="1" applyFill="1" applyBorder="1" applyAlignment="1" applyProtection="1">
      <alignment horizontal="center" vertical="center" wrapText="1"/>
      <protection hidden="1"/>
    </xf>
    <xf numFmtId="9" fontId="3" fillId="0" borderId="1" xfId="6" applyFont="1" applyFill="1" applyBorder="1" applyAlignment="1" applyProtection="1">
      <alignment horizontal="center" vertical="center" wrapText="1"/>
      <protection hidden="1"/>
    </xf>
    <xf numFmtId="0" fontId="3" fillId="0" borderId="22" xfId="5" applyFont="1" applyBorder="1" applyAlignment="1" applyProtection="1">
      <alignment vertical="center" wrapText="1"/>
      <protection locked="0"/>
    </xf>
    <xf numFmtId="9" fontId="3" fillId="0" borderId="27" xfId="5" applyNumberFormat="1" applyFont="1" applyBorder="1" applyAlignment="1" applyProtection="1">
      <alignment horizontal="center" vertical="center" wrapText="1"/>
      <protection hidden="1"/>
    </xf>
    <xf numFmtId="9" fontId="3" fillId="8" borderId="16" xfId="5" applyNumberFormat="1" applyFont="1" applyFill="1" applyBorder="1" applyAlignment="1" applyProtection="1">
      <alignment horizontal="center" vertical="center" wrapText="1"/>
      <protection hidden="1"/>
    </xf>
    <xf numFmtId="9" fontId="3" fillId="8" borderId="1" xfId="5" applyNumberFormat="1" applyFont="1" applyFill="1" applyBorder="1" applyAlignment="1" applyProtection="1">
      <alignment horizontal="center" vertical="center" wrapText="1"/>
      <protection hidden="1"/>
    </xf>
    <xf numFmtId="0" fontId="3" fillId="8" borderId="16" xfId="5" applyFont="1" applyFill="1" applyBorder="1" applyAlignment="1" applyProtection="1">
      <alignment horizontal="center" vertical="center" wrapText="1"/>
      <protection hidden="1"/>
    </xf>
    <xf numFmtId="0" fontId="3" fillId="8" borderId="1" xfId="5" applyFont="1" applyFill="1" applyBorder="1" applyAlignment="1" applyProtection="1">
      <alignment horizontal="center" vertical="center" wrapText="1"/>
      <protection hidden="1"/>
    </xf>
    <xf numFmtId="0" fontId="3" fillId="8" borderId="28" xfId="5" applyFont="1" applyFill="1" applyBorder="1" applyAlignment="1" applyProtection="1">
      <alignment vertical="center" wrapText="1"/>
      <protection locked="0"/>
    </xf>
    <xf numFmtId="0" fontId="3" fillId="8" borderId="19" xfId="5" applyFont="1" applyFill="1" applyBorder="1" applyAlignment="1" applyProtection="1">
      <alignment vertical="center" wrapText="1"/>
      <protection locked="0"/>
    </xf>
    <xf numFmtId="9" fontId="3" fillId="8" borderId="24" xfId="5" applyNumberFormat="1" applyFont="1" applyFill="1" applyBorder="1" applyAlignment="1" applyProtection="1">
      <alignment horizontal="center" vertical="center" wrapText="1"/>
      <protection hidden="1"/>
    </xf>
    <xf numFmtId="9" fontId="3" fillId="8" borderId="17" xfId="5" applyNumberFormat="1" applyFont="1" applyFill="1" applyBorder="1" applyAlignment="1" applyProtection="1">
      <alignment horizontal="center" vertical="center" wrapText="1"/>
      <protection hidden="1"/>
    </xf>
    <xf numFmtId="0" fontId="3" fillId="8" borderId="25" xfId="5" applyFont="1" applyFill="1" applyBorder="1" applyAlignment="1" applyProtection="1">
      <alignment vertical="center" wrapText="1"/>
      <protection locked="0"/>
    </xf>
    <xf numFmtId="9" fontId="3" fillId="8" borderId="26" xfId="5" applyNumberFormat="1" applyFont="1" applyFill="1" applyBorder="1" applyAlignment="1" applyProtection="1">
      <alignment horizontal="center" vertical="center" wrapText="1"/>
      <protection hidden="1"/>
    </xf>
    <xf numFmtId="0" fontId="3" fillId="8" borderId="16" xfId="5" applyFont="1" applyFill="1" applyBorder="1" applyAlignment="1" applyProtection="1">
      <alignment horizontal="left" vertical="center" wrapText="1"/>
      <protection locked="0"/>
    </xf>
    <xf numFmtId="0" fontId="3" fillId="8" borderId="1" xfId="5" applyFont="1" applyFill="1" applyBorder="1" applyAlignment="1" applyProtection="1">
      <alignment horizontal="left" vertical="center" wrapText="1"/>
      <protection locked="0"/>
    </xf>
    <xf numFmtId="0" fontId="3" fillId="8" borderId="16" xfId="5" applyFont="1" applyFill="1" applyBorder="1" applyAlignment="1" applyProtection="1">
      <alignment horizontal="center" vertical="center" wrapText="1"/>
      <protection locked="0"/>
    </xf>
    <xf numFmtId="0" fontId="3" fillId="8" borderId="1" xfId="5" applyFont="1" applyFill="1" applyBorder="1" applyAlignment="1" applyProtection="1">
      <alignment horizontal="center" vertical="center" wrapText="1"/>
      <protection locked="0"/>
    </xf>
    <xf numFmtId="9" fontId="3" fillId="8" borderId="16" xfId="6" applyFont="1" applyFill="1" applyBorder="1" applyAlignment="1" applyProtection="1">
      <alignment horizontal="center" vertical="center" wrapText="1"/>
      <protection hidden="1"/>
    </xf>
    <xf numFmtId="9" fontId="3" fillId="8" borderId="1" xfId="6" applyFont="1" applyFill="1" applyBorder="1" applyAlignment="1" applyProtection="1">
      <alignment horizontal="center" vertical="center" wrapText="1"/>
      <protection hidden="1"/>
    </xf>
    <xf numFmtId="0" fontId="3" fillId="0" borderId="23" xfId="5" applyFont="1" applyBorder="1" applyAlignment="1" applyProtection="1">
      <alignment vertical="center" wrapText="1"/>
      <protection locked="0"/>
    </xf>
    <xf numFmtId="9" fontId="3" fillId="0" borderId="29" xfId="5" applyNumberFormat="1" applyFont="1" applyBorder="1" applyAlignment="1" applyProtection="1">
      <alignment horizontal="center" vertical="center" wrapText="1"/>
      <protection hidden="1"/>
    </xf>
    <xf numFmtId="0" fontId="18" fillId="0" borderId="5" xfId="5" applyFont="1" applyBorder="1" applyAlignment="1" applyProtection="1">
      <alignment horizontal="left" vertical="center" wrapText="1"/>
      <protection locked="0"/>
    </xf>
    <xf numFmtId="0" fontId="18" fillId="0" borderId="6" xfId="5" applyFont="1" applyBorder="1" applyAlignment="1" applyProtection="1">
      <alignment horizontal="left" vertical="center" wrapText="1"/>
      <protection locked="0"/>
    </xf>
    <xf numFmtId="0" fontId="18" fillId="0" borderId="7" xfId="5" applyFont="1" applyBorder="1" applyAlignment="1" applyProtection="1">
      <alignment horizontal="left" vertical="center" wrapText="1"/>
      <protection locked="0"/>
    </xf>
    <xf numFmtId="0" fontId="3" fillId="0" borderId="0" xfId="5" applyFont="1" applyAlignment="1" applyProtection="1">
      <alignment horizontal="right" vertical="center" wrapText="1"/>
      <protection locked="0"/>
    </xf>
    <xf numFmtId="0" fontId="3" fillId="0" borderId="9" xfId="5" applyFont="1" applyBorder="1" applyAlignment="1" applyProtection="1">
      <alignment horizontal="right" vertical="center" wrapText="1"/>
      <protection locked="0"/>
    </xf>
    <xf numFmtId="14" fontId="3" fillId="0" borderId="5" xfId="5" applyNumberFormat="1" applyFont="1" applyBorder="1" applyAlignment="1" applyProtection="1">
      <alignment horizontal="center" vertical="center" wrapText="1"/>
      <protection locked="0"/>
    </xf>
    <xf numFmtId="14" fontId="3" fillId="0" borderId="7" xfId="5" applyNumberFormat="1" applyFont="1" applyBorder="1" applyAlignment="1" applyProtection="1">
      <alignment horizontal="center" vertical="center" wrapText="1"/>
      <protection locked="0"/>
    </xf>
    <xf numFmtId="0" fontId="3" fillId="0" borderId="5" xfId="5" applyFont="1" applyBorder="1" applyAlignment="1" applyProtection="1">
      <alignment horizontal="center" vertical="center" wrapText="1"/>
      <protection locked="0"/>
    </xf>
    <xf numFmtId="0" fontId="3" fillId="0" borderId="7"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16" fillId="0" borderId="4" xfId="5" applyFont="1" applyBorder="1" applyAlignment="1" applyProtection="1">
      <alignment horizontal="center" vertical="center" wrapText="1"/>
      <protection locked="0"/>
    </xf>
    <xf numFmtId="0" fontId="16" fillId="0" borderId="16" xfId="5" applyFont="1" applyBorder="1" applyAlignment="1" applyProtection="1">
      <alignment horizontal="center" vertical="center" wrapText="1"/>
      <protection locked="0"/>
    </xf>
    <xf numFmtId="0" fontId="16" fillId="0" borderId="1" xfId="5" applyFont="1" applyBorder="1" applyAlignment="1" applyProtection="1">
      <alignment horizontal="center" vertical="center" wrapText="1"/>
      <protection locked="0"/>
    </xf>
    <xf numFmtId="0" fontId="12" fillId="0" borderId="4" xfId="5" applyFont="1" applyBorder="1" applyAlignment="1" applyProtection="1">
      <alignment horizontal="center" vertical="center" wrapText="1"/>
      <protection locked="0"/>
    </xf>
    <xf numFmtId="0" fontId="12" fillId="0" borderId="1" xfId="5" applyFont="1" applyBorder="1" applyAlignment="1" applyProtection="1">
      <alignment horizontal="center" vertical="center" wrapText="1"/>
      <protection locked="0"/>
    </xf>
    <xf numFmtId="0" fontId="3" fillId="0" borderId="8" xfId="5" applyFont="1" applyBorder="1" applyAlignment="1" applyProtection="1">
      <alignment horizontal="right" vertical="center" wrapText="1"/>
      <protection locked="0"/>
    </xf>
    <xf numFmtId="0" fontId="3" fillId="0" borderId="3" xfId="5" applyFont="1" applyBorder="1" applyAlignment="1" applyProtection="1">
      <alignment horizontal="right" vertical="center" wrapText="1"/>
      <protection locked="0"/>
    </xf>
    <xf numFmtId="0" fontId="3" fillId="0" borderId="12" xfId="5" applyFont="1" applyBorder="1" applyAlignment="1" applyProtection="1">
      <alignment horizontal="center" vertical="center" wrapText="1"/>
      <protection locked="0"/>
    </xf>
    <xf numFmtId="0" fontId="3" fillId="0" borderId="13" xfId="5" applyFont="1" applyBorder="1" applyAlignment="1" applyProtection="1">
      <alignment horizontal="center" vertical="center" wrapText="1"/>
      <protection locked="0"/>
    </xf>
    <xf numFmtId="0" fontId="3" fillId="0" borderId="10"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3" fillId="8" borderId="4" xfId="5" applyFont="1" applyFill="1" applyBorder="1" applyAlignment="1" applyProtection="1">
      <alignment horizontal="justify" vertical="center" wrapText="1"/>
      <protection locked="0"/>
    </xf>
    <xf numFmtId="0" fontId="3" fillId="8" borderId="16" xfId="5" applyFont="1" applyFill="1" applyBorder="1" applyAlignment="1" applyProtection="1">
      <alignment horizontal="justify" vertical="center" wrapText="1"/>
      <protection locked="0"/>
    </xf>
    <xf numFmtId="0" fontId="3" fillId="8" borderId="1" xfId="5" applyFont="1" applyFill="1" applyBorder="1" applyAlignment="1" applyProtection="1">
      <alignment horizontal="justify" vertical="center" wrapText="1"/>
      <protection locked="0"/>
    </xf>
    <xf numFmtId="0" fontId="3" fillId="8" borderId="4" xfId="5" applyFont="1" applyFill="1" applyBorder="1" applyAlignment="1" applyProtection="1">
      <alignment horizontal="center" vertical="center" wrapText="1"/>
      <protection locked="0"/>
    </xf>
    <xf numFmtId="9" fontId="3" fillId="8" borderId="4" xfId="6" applyFont="1" applyFill="1" applyBorder="1" applyAlignment="1" applyProtection="1">
      <alignment horizontal="center" vertical="center" wrapText="1"/>
      <protection hidden="1"/>
    </xf>
    <xf numFmtId="0" fontId="3" fillId="11" borderId="4" xfId="5" applyFont="1" applyFill="1" applyBorder="1" applyAlignment="1" applyProtection="1">
      <alignment horizontal="center" vertical="center" wrapText="1"/>
      <protection locked="0"/>
    </xf>
    <xf numFmtId="0" fontId="3" fillId="11" borderId="16" xfId="5" applyFont="1" applyFill="1" applyBorder="1" applyAlignment="1" applyProtection="1">
      <alignment horizontal="center" vertical="center" wrapText="1"/>
      <protection locked="0"/>
    </xf>
    <xf numFmtId="0" fontId="3" fillId="11" borderId="1" xfId="5" applyFont="1" applyFill="1" applyBorder="1" applyAlignment="1" applyProtection="1">
      <alignment horizontal="center" vertical="center" wrapText="1"/>
      <protection locked="0"/>
    </xf>
    <xf numFmtId="0" fontId="3" fillId="11" borderId="12" xfId="5" applyFont="1" applyFill="1" applyBorder="1" applyAlignment="1" applyProtection="1">
      <alignment horizontal="center" vertical="center" wrapText="1"/>
      <protection locked="0"/>
    </xf>
    <xf numFmtId="0" fontId="3" fillId="11" borderId="13" xfId="5" applyFont="1" applyFill="1" applyBorder="1" applyAlignment="1" applyProtection="1">
      <alignment horizontal="center" vertical="center" wrapText="1"/>
      <protection locked="0"/>
    </xf>
    <xf numFmtId="0" fontId="3" fillId="11" borderId="10" xfId="5" applyFont="1" applyFill="1" applyBorder="1" applyAlignment="1" applyProtection="1">
      <alignment horizontal="center" vertical="center" wrapText="1"/>
      <protection locked="0"/>
    </xf>
    <xf numFmtId="0" fontId="3" fillId="11" borderId="11" xfId="5" applyFont="1" applyFill="1" applyBorder="1" applyAlignment="1" applyProtection="1">
      <alignment horizontal="center" vertical="center" wrapText="1"/>
      <protection locked="0"/>
    </xf>
    <xf numFmtId="0" fontId="3" fillId="11" borderId="5" xfId="5" applyFont="1" applyFill="1" applyBorder="1" applyAlignment="1" applyProtection="1">
      <alignment horizontal="center" vertical="center" wrapText="1"/>
      <protection locked="0"/>
    </xf>
    <xf numFmtId="0" fontId="3" fillId="11" borderId="6" xfId="5" applyFont="1" applyFill="1" applyBorder="1" applyAlignment="1" applyProtection="1">
      <alignment horizontal="center" vertical="center" wrapText="1"/>
      <protection locked="0"/>
    </xf>
    <xf numFmtId="0" fontId="3" fillId="11" borderId="7" xfId="5" applyFont="1" applyFill="1" applyBorder="1" applyAlignment="1" applyProtection="1">
      <alignment horizontal="center" vertical="center" wrapText="1"/>
      <protection locked="0"/>
    </xf>
    <xf numFmtId="0" fontId="3" fillId="8" borderId="0" xfId="5" applyFont="1" applyFill="1" applyAlignment="1" applyProtection="1">
      <alignment horizontal="right" vertical="center" wrapText="1"/>
      <protection locked="0"/>
    </xf>
    <xf numFmtId="0" fontId="3" fillId="8" borderId="9" xfId="5" applyFont="1" applyFill="1" applyBorder="1" applyAlignment="1" applyProtection="1">
      <alignment horizontal="right" vertical="center" wrapText="1"/>
      <protection locked="0"/>
    </xf>
    <xf numFmtId="14" fontId="3" fillId="8" borderId="5" xfId="5" applyNumberFormat="1" applyFont="1" applyFill="1" applyBorder="1" applyAlignment="1" applyProtection="1">
      <alignment horizontal="center" vertical="center" wrapText="1"/>
      <protection locked="0"/>
    </xf>
    <xf numFmtId="0" fontId="3" fillId="8" borderId="7" xfId="5" applyFont="1" applyFill="1" applyBorder="1" applyAlignment="1" applyProtection="1">
      <alignment horizontal="center" vertical="center" wrapText="1"/>
      <protection locked="0"/>
    </xf>
    <xf numFmtId="0" fontId="3" fillId="8" borderId="5" xfId="5" applyFont="1" applyFill="1" applyBorder="1" applyAlignment="1" applyProtection="1">
      <alignment horizontal="center" vertical="center" wrapText="1"/>
      <protection locked="0"/>
    </xf>
    <xf numFmtId="0" fontId="3" fillId="8" borderId="8" xfId="5" applyFont="1" applyFill="1" applyBorder="1" applyAlignment="1" applyProtection="1">
      <alignment horizontal="right" vertical="center" wrapText="1"/>
      <protection locked="0"/>
    </xf>
    <xf numFmtId="0" fontId="3" fillId="8" borderId="6" xfId="5" applyFont="1" applyFill="1" applyBorder="1" applyAlignment="1" applyProtection="1">
      <alignment horizontal="center" vertical="center" wrapText="1"/>
      <protection locked="0"/>
    </xf>
    <xf numFmtId="0" fontId="3" fillId="3" borderId="5" xfId="5" applyFont="1" applyFill="1" applyBorder="1" applyAlignment="1" applyProtection="1">
      <alignment horizontal="center" vertical="center" wrapText="1"/>
      <protection locked="0"/>
    </xf>
    <xf numFmtId="0" fontId="3" fillId="3" borderId="6" xfId="5" applyFont="1" applyFill="1" applyBorder="1" applyAlignment="1" applyProtection="1">
      <alignment horizontal="center" vertical="center" wrapText="1"/>
      <protection locked="0"/>
    </xf>
    <xf numFmtId="0" fontId="3" fillId="3" borderId="7" xfId="5" applyFont="1" applyFill="1" applyBorder="1" applyAlignment="1" applyProtection="1">
      <alignment horizontal="center" vertical="center" wrapText="1"/>
      <protection locked="0"/>
    </xf>
    <xf numFmtId="0" fontId="3" fillId="3" borderId="4" xfId="5" applyFont="1" applyFill="1" applyBorder="1" applyAlignment="1" applyProtection="1">
      <alignment horizontal="center" vertical="center" wrapText="1"/>
      <protection locked="0"/>
    </xf>
    <xf numFmtId="0" fontId="3" fillId="3" borderId="1" xfId="5" applyFont="1" applyFill="1" applyBorder="1" applyAlignment="1" applyProtection="1">
      <alignment horizontal="center" vertical="center" wrapText="1"/>
      <protection locked="0"/>
    </xf>
    <xf numFmtId="0" fontId="12" fillId="3" borderId="4" xfId="5" applyFont="1" applyFill="1" applyBorder="1" applyAlignment="1" applyProtection="1">
      <alignment horizontal="center" vertical="center" wrapText="1"/>
      <protection locked="0"/>
    </xf>
    <xf numFmtId="0" fontId="12" fillId="3" borderId="1" xfId="5" applyFont="1" applyFill="1" applyBorder="1" applyAlignment="1" applyProtection="1">
      <alignment horizontal="center" vertical="center" wrapText="1"/>
      <protection locked="0"/>
    </xf>
    <xf numFmtId="0" fontId="3" fillId="8" borderId="3" xfId="5" applyFont="1" applyFill="1" applyBorder="1" applyAlignment="1" applyProtection="1">
      <alignment horizontal="right" vertical="center" wrapText="1"/>
      <protection locked="0"/>
    </xf>
    <xf numFmtId="0" fontId="12" fillId="9" borderId="4" xfId="5" applyFont="1" applyFill="1" applyBorder="1" applyAlignment="1" applyProtection="1">
      <alignment horizontal="center" vertical="center" wrapText="1"/>
      <protection locked="0"/>
    </xf>
    <xf numFmtId="0" fontId="12" fillId="9" borderId="1" xfId="5" applyFont="1" applyFill="1" applyBorder="1" applyAlignment="1" applyProtection="1">
      <alignment horizontal="center" vertical="center" wrapText="1"/>
      <protection locked="0"/>
    </xf>
    <xf numFmtId="9" fontId="3" fillId="8" borderId="29" xfId="5" applyNumberFormat="1" applyFont="1" applyFill="1" applyBorder="1" applyAlignment="1" applyProtection="1">
      <alignment horizontal="center" vertical="center" wrapText="1"/>
      <protection hidden="1"/>
    </xf>
    <xf numFmtId="0" fontId="3" fillId="8" borderId="22" xfId="5" applyFont="1" applyFill="1" applyBorder="1" applyAlignment="1" applyProtection="1">
      <alignment horizontal="justify" vertical="center" wrapText="1"/>
      <protection locked="0"/>
    </xf>
    <xf numFmtId="0" fontId="3" fillId="8" borderId="19" xfId="5" applyFont="1" applyFill="1" applyBorder="1" applyAlignment="1" applyProtection="1">
      <alignment horizontal="justify" vertical="center" wrapText="1"/>
      <protection locked="0"/>
    </xf>
    <xf numFmtId="9" fontId="3" fillId="8" borderId="4" xfId="5" applyNumberFormat="1" applyFont="1" applyFill="1" applyBorder="1" applyAlignment="1" applyProtection="1">
      <alignment horizontal="center" vertical="center" wrapText="1"/>
      <protection hidden="1"/>
    </xf>
    <xf numFmtId="0" fontId="3" fillId="8" borderId="4" xfId="5" applyFont="1" applyFill="1" applyBorder="1" applyAlignment="1" applyProtection="1">
      <alignment horizontal="center" vertical="center" wrapText="1"/>
      <protection hidden="1"/>
    </xf>
    <xf numFmtId="0" fontId="3" fillId="8" borderId="4" xfId="5" applyFont="1" applyFill="1" applyBorder="1" applyAlignment="1" applyProtection="1">
      <alignment horizontal="left" vertical="center" wrapText="1"/>
      <protection locked="0"/>
    </xf>
    <xf numFmtId="9" fontId="3" fillId="8" borderId="27" xfId="5" applyNumberFormat="1" applyFont="1" applyFill="1" applyBorder="1" applyAlignment="1" applyProtection="1">
      <alignment horizontal="center" vertical="center" wrapText="1"/>
      <protection hidden="1"/>
    </xf>
    <xf numFmtId="0" fontId="20" fillId="8" borderId="12" xfId="5" applyFont="1" applyFill="1" applyBorder="1" applyAlignment="1" applyProtection="1">
      <alignment horizontal="center"/>
      <protection locked="0"/>
    </xf>
    <xf numFmtId="0" fontId="20" fillId="8" borderId="13" xfId="5" applyFont="1" applyFill="1" applyBorder="1" applyAlignment="1" applyProtection="1">
      <alignment horizontal="center"/>
      <protection locked="0"/>
    </xf>
    <xf numFmtId="0" fontId="20" fillId="8" borderId="8" xfId="5" applyFont="1" applyFill="1" applyBorder="1" applyAlignment="1" applyProtection="1">
      <alignment horizontal="center"/>
      <protection locked="0"/>
    </xf>
    <xf numFmtId="0" fontId="20" fillId="8" borderId="9" xfId="5" applyFont="1" applyFill="1" applyBorder="1" applyAlignment="1" applyProtection="1">
      <alignment horizontal="center"/>
      <protection locked="0"/>
    </xf>
    <xf numFmtId="0" fontId="20" fillId="8" borderId="10" xfId="5" applyFont="1" applyFill="1" applyBorder="1" applyAlignment="1" applyProtection="1">
      <alignment horizontal="center"/>
      <protection locked="0"/>
    </xf>
    <xf numFmtId="0" fontId="20" fillId="8" borderId="11" xfId="5" applyFont="1" applyFill="1" applyBorder="1" applyAlignment="1" applyProtection="1">
      <alignment horizontal="center"/>
      <protection locked="0"/>
    </xf>
    <xf numFmtId="0" fontId="10" fillId="8" borderId="12" xfId="5" applyFont="1" applyFill="1" applyBorder="1" applyAlignment="1" applyProtection="1">
      <alignment horizontal="center" vertical="center" wrapText="1"/>
      <protection locked="0"/>
    </xf>
    <xf numFmtId="0" fontId="10" fillId="8" borderId="14" xfId="5" applyFont="1" applyFill="1" applyBorder="1" applyAlignment="1" applyProtection="1">
      <alignment horizontal="center" vertical="center" wrapText="1"/>
      <protection locked="0"/>
    </xf>
    <xf numFmtId="0" fontId="10" fillId="8" borderId="13" xfId="5" applyFont="1" applyFill="1" applyBorder="1" applyAlignment="1" applyProtection="1">
      <alignment horizontal="center" vertical="center" wrapText="1"/>
      <protection locked="0"/>
    </xf>
    <xf numFmtId="0" fontId="10" fillId="8" borderId="8" xfId="5" applyFont="1" applyFill="1" applyBorder="1" applyAlignment="1" applyProtection="1">
      <alignment horizontal="center" vertical="center" wrapText="1"/>
      <protection locked="0"/>
    </xf>
    <xf numFmtId="0" fontId="10" fillId="8" borderId="0" xfId="5" applyFont="1" applyFill="1" applyAlignment="1" applyProtection="1">
      <alignment horizontal="center" vertical="center" wrapText="1"/>
      <protection locked="0"/>
    </xf>
    <xf numFmtId="0" fontId="10" fillId="8" borderId="9" xfId="5" applyFont="1" applyFill="1" applyBorder="1" applyAlignment="1" applyProtection="1">
      <alignment horizontal="center" vertical="center" wrapText="1"/>
      <protection locked="0"/>
    </xf>
    <xf numFmtId="0" fontId="10" fillId="8" borderId="10" xfId="5" applyFont="1" applyFill="1" applyBorder="1" applyAlignment="1" applyProtection="1">
      <alignment horizontal="center" vertical="center" wrapText="1"/>
      <protection locked="0"/>
    </xf>
    <xf numFmtId="0" fontId="10" fillId="8" borderId="3" xfId="5" applyFont="1" applyFill="1" applyBorder="1" applyAlignment="1" applyProtection="1">
      <alignment horizontal="center" vertical="center" wrapText="1"/>
      <protection locked="0"/>
    </xf>
    <xf numFmtId="0" fontId="10" fillId="8" borderId="11" xfId="5" applyFont="1" applyFill="1" applyBorder="1" applyAlignment="1" applyProtection="1">
      <alignment horizontal="center" vertical="center" wrapText="1"/>
      <protection locked="0"/>
    </xf>
    <xf numFmtId="14" fontId="3" fillId="0" borderId="5" xfId="2" applyNumberFormat="1" applyFont="1" applyBorder="1" applyAlignment="1" applyProtection="1">
      <alignment horizontal="center" vertical="center" wrapText="1"/>
      <protection locked="0"/>
    </xf>
    <xf numFmtId="14" fontId="3" fillId="0" borderId="7" xfId="2" applyNumberFormat="1" applyFont="1" applyBorder="1" applyAlignment="1" applyProtection="1">
      <alignment horizontal="center" vertical="center" wrapText="1"/>
      <protection locked="0"/>
    </xf>
    <xf numFmtId="0" fontId="3" fillId="8" borderId="5" xfId="2" applyFont="1" applyFill="1" applyBorder="1" applyAlignment="1" applyProtection="1">
      <alignment horizontal="center" vertical="center" wrapText="1"/>
      <protection locked="0"/>
    </xf>
    <xf numFmtId="0" fontId="3" fillId="8" borderId="7" xfId="2" applyFont="1" applyFill="1" applyBorder="1" applyAlignment="1" applyProtection="1">
      <alignment horizontal="center" vertical="center" wrapText="1"/>
      <protection locked="0"/>
    </xf>
    <xf numFmtId="0" fontId="12" fillId="9" borderId="2" xfId="5" applyFont="1" applyFill="1" applyBorder="1" applyAlignment="1" applyProtection="1">
      <alignment horizontal="center" vertical="center" wrapText="1"/>
      <protection locked="0"/>
    </xf>
    <xf numFmtId="0" fontId="3" fillId="8"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0" fillId="3" borderId="2" xfId="0" applyFill="1" applyBorder="1" applyAlignment="1">
      <alignment horizontal="center" vertical="center"/>
    </xf>
    <xf numFmtId="0" fontId="3" fillId="3" borderId="4" xfId="0" applyFont="1" applyFill="1" applyBorder="1" applyAlignment="1">
      <alignment horizontal="center" vertical="center"/>
    </xf>
    <xf numFmtId="0" fontId="0" fillId="3" borderId="4" xfId="0"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justify" vertical="center" wrapText="1"/>
    </xf>
    <xf numFmtId="0" fontId="3" fillId="0" borderId="2" xfId="0" applyFont="1" applyBorder="1" applyAlignment="1">
      <alignment vertical="center" wrapText="1"/>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3" fillId="2" borderId="2" xfId="0" applyFont="1" applyFill="1" applyBorder="1" applyAlignment="1">
      <alignment horizontal="center"/>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0" borderId="0" xfId="2" applyFont="1" applyAlignment="1">
      <alignment horizontal="center" vertical="center"/>
    </xf>
    <xf numFmtId="0" fontId="2" fillId="0" borderId="0" xfId="2" applyAlignment="1">
      <alignment horizontal="center" vertical="center"/>
    </xf>
    <xf numFmtId="0" fontId="11" fillId="0" borderId="0" xfId="2" applyFont="1" applyAlignment="1">
      <alignment horizontal="center"/>
    </xf>
    <xf numFmtId="0" fontId="24" fillId="8" borderId="2" xfId="2" applyFont="1" applyFill="1" applyBorder="1" applyAlignment="1" applyProtection="1">
      <alignment horizontal="justify" vertical="center" wrapText="1"/>
      <protection locked="0"/>
    </xf>
  </cellXfs>
  <cellStyles count="7">
    <cellStyle name="Normal" xfId="0" builtinId="0"/>
    <cellStyle name="Normal 2" xfId="2" xr:uid="{00000000-0005-0000-0000-000001000000}"/>
    <cellStyle name="Normal 2 2" xfId="4" xr:uid="{00000000-0005-0000-0000-000002000000}"/>
    <cellStyle name="Normal 2 3" xfId="5" xr:uid="{00000000-0005-0000-0000-000003000000}"/>
    <cellStyle name="Porcentaje" xfId="1" builtinId="5"/>
    <cellStyle name="Porcentaje 2" xfId="3" xr:uid="{00000000-0005-0000-0000-000005000000}"/>
    <cellStyle name="Porcentaje 2 2" xfId="6" xr:uid="{00000000-0005-0000-0000-000006000000}"/>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738867</xdr:colOff>
      <xdr:row>0</xdr:row>
      <xdr:rowOff>118409</xdr:rowOff>
    </xdr:from>
    <xdr:to>
      <xdr:col>1</xdr:col>
      <xdr:colOff>1269652</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67" y="118409"/>
          <a:ext cx="1546785"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435EDD1F-95CF-49F0-BDB7-6CE0BE25F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88" y="14771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lgaLu\Downloads\20250221_for_sg_013_v4_mapa_riesg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lgaLu\Downloads\20250331_riesgos_gestion_gti_1monitor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showGridLines="0" tabSelected="1" zoomScale="90" zoomScaleNormal="90" zoomScaleSheetLayoutView="90" zoomScalePageLayoutView="51" workbookViewId="0">
      <selection sqref="A1:B4"/>
    </sheetView>
  </sheetViews>
  <sheetFormatPr baseColWidth="10" defaultColWidth="11.42578125" defaultRowHeight="12.75" x14ac:dyDescent="0.2"/>
  <cols>
    <col min="1" max="1" width="15.28515625" style="9" customWidth="1"/>
    <col min="2" max="2" width="34.28515625" style="9" customWidth="1"/>
    <col min="3" max="3" width="20.7109375" style="9" customWidth="1"/>
    <col min="4" max="4" width="15.28515625" style="9" customWidth="1"/>
    <col min="5" max="5" width="12.140625" style="9" customWidth="1"/>
    <col min="6" max="6" width="31.7109375" style="9" customWidth="1"/>
    <col min="7" max="7" width="25.7109375" style="9" customWidth="1"/>
    <col min="8" max="8" width="12.7109375" style="9" customWidth="1"/>
    <col min="9" max="9" width="16" style="9" customWidth="1"/>
    <col min="10" max="12" width="14.140625" style="9" customWidth="1"/>
    <col min="13" max="13" width="68.85546875" style="9" customWidth="1"/>
    <col min="14" max="14" width="10.7109375" style="9" customWidth="1"/>
    <col min="15" max="15" width="12.7109375" style="9" customWidth="1"/>
    <col min="16" max="18" width="13.42578125" style="9" customWidth="1"/>
    <col min="19" max="19" width="10.42578125" style="9" customWidth="1"/>
    <col min="20" max="20" width="65" style="98" customWidth="1"/>
    <col min="21" max="21" width="15.42578125" style="98" customWidth="1"/>
    <col min="22" max="22" width="22.42578125" style="9" customWidth="1"/>
    <col min="23" max="23" width="8.85546875" style="9" customWidth="1"/>
    <col min="24" max="24" width="9.7109375" style="9" customWidth="1"/>
    <col min="25" max="25" width="14.42578125" style="9" customWidth="1"/>
    <col min="26" max="26" width="13.7109375" style="9" customWidth="1"/>
    <col min="27" max="27" width="10.7109375" style="98" customWidth="1"/>
    <col min="28" max="28" width="51.7109375" style="98" customWidth="1"/>
    <col min="29" max="29" width="13.7109375" style="9" customWidth="1"/>
    <col min="30" max="30" width="38.85546875" style="9" customWidth="1"/>
    <col min="31" max="31" width="9.85546875" style="9" customWidth="1"/>
    <col min="32" max="32" width="10.7109375" style="9" customWidth="1"/>
    <col min="33" max="33" width="11.7109375" style="9" customWidth="1"/>
    <col min="34" max="34" width="41.7109375" style="9" customWidth="1"/>
    <col min="35" max="35" width="13.7109375" style="9" customWidth="1"/>
    <col min="36" max="36" width="20.7109375" style="9" customWidth="1"/>
    <col min="37" max="37" width="10" style="98" customWidth="1"/>
    <col min="38" max="39" width="10.7109375" style="98" customWidth="1"/>
    <col min="40" max="40" width="31.7109375" style="98" customWidth="1"/>
    <col min="41" max="41" width="12.7109375" style="98" customWidth="1"/>
    <col min="42" max="42" width="21.7109375" style="9" customWidth="1"/>
    <col min="43" max="43" width="9.7109375" style="98" customWidth="1"/>
    <col min="44" max="45" width="10.7109375" style="98" customWidth="1"/>
    <col min="46" max="46" width="50.7109375" style="98" customWidth="1"/>
    <col min="47" max="47" width="12.7109375" style="9" customWidth="1"/>
    <col min="48" max="48" width="26.7109375" style="9" customWidth="1"/>
    <col min="49" max="49" width="2.42578125" style="9" customWidth="1"/>
    <col min="50" max="52" width="11.42578125" style="9" customWidth="1"/>
    <col min="53" max="16384" width="11.42578125" style="9"/>
  </cols>
  <sheetData>
    <row r="1" spans="1:53" ht="21" customHeight="1" x14ac:dyDescent="0.2">
      <c r="A1" s="195"/>
      <c r="B1" s="195"/>
      <c r="C1" s="196" t="s">
        <v>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8"/>
      <c r="AU1" s="38" t="s">
        <v>1</v>
      </c>
      <c r="AV1" s="36" t="s">
        <v>2</v>
      </c>
      <c r="AW1" s="21"/>
      <c r="AX1" s="10"/>
      <c r="AY1" s="10"/>
      <c r="AZ1" s="10"/>
      <c r="BA1" s="10"/>
    </row>
    <row r="2" spans="1:53" ht="21" customHeight="1" x14ac:dyDescent="0.2">
      <c r="A2" s="195"/>
      <c r="B2" s="195"/>
      <c r="C2" s="199"/>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1"/>
      <c r="AU2" s="38" t="s">
        <v>3</v>
      </c>
      <c r="AV2" s="36">
        <v>4</v>
      </c>
      <c r="AW2" s="21"/>
      <c r="AX2" s="10"/>
      <c r="AY2" s="10"/>
      <c r="AZ2" s="10"/>
      <c r="BA2" s="10"/>
    </row>
    <row r="3" spans="1:53" ht="21" customHeight="1" x14ac:dyDescent="0.2">
      <c r="A3" s="195"/>
      <c r="B3" s="195"/>
      <c r="C3" s="199"/>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1"/>
      <c r="AU3" s="38" t="s">
        <v>4</v>
      </c>
      <c r="AV3" s="36" t="s">
        <v>5</v>
      </c>
      <c r="AW3" s="21"/>
      <c r="AX3" s="10"/>
      <c r="AY3" s="10"/>
      <c r="AZ3" s="10"/>
      <c r="BA3" s="10"/>
    </row>
    <row r="4" spans="1:53" ht="21" customHeight="1" x14ac:dyDescent="0.2">
      <c r="A4" s="195"/>
      <c r="B4" s="195"/>
      <c r="C4" s="202"/>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4"/>
      <c r="AU4" s="38" t="s">
        <v>6</v>
      </c>
      <c r="AV4" s="36" t="s">
        <v>7</v>
      </c>
      <c r="AW4" s="21"/>
      <c r="AX4" s="10"/>
      <c r="AY4" s="10"/>
      <c r="AZ4" s="10"/>
      <c r="BA4" s="10"/>
    </row>
    <row r="5" spans="1:53" x14ac:dyDescent="0.2">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44" t="s">
        <v>8</v>
      </c>
      <c r="AW5" s="21"/>
      <c r="AX5" s="10"/>
      <c r="AY5" s="10"/>
      <c r="AZ5" s="10"/>
      <c r="BA5" s="10"/>
    </row>
    <row r="6" spans="1:53" x14ac:dyDescent="0.2">
      <c r="A6" s="172" t="s">
        <v>9</v>
      </c>
      <c r="B6" s="172"/>
      <c r="C6" s="18" t="s">
        <v>10</v>
      </c>
      <c r="D6" s="17"/>
      <c r="E6" s="17"/>
      <c r="F6" s="14"/>
      <c r="G6" s="14"/>
      <c r="H6" s="14"/>
      <c r="I6" s="14"/>
      <c r="J6" s="14"/>
      <c r="K6" s="14"/>
      <c r="L6" s="14"/>
      <c r="M6" s="14"/>
      <c r="N6" s="14"/>
      <c r="O6" s="14"/>
      <c r="P6" s="14"/>
      <c r="Q6" s="14"/>
      <c r="R6" s="14"/>
      <c r="S6" s="14"/>
      <c r="T6" s="96"/>
      <c r="U6" s="96"/>
      <c r="V6" s="14"/>
      <c r="W6" s="14"/>
      <c r="X6" s="14"/>
      <c r="Y6" s="14"/>
      <c r="Z6" s="14"/>
      <c r="AA6" s="96"/>
      <c r="AB6" s="96"/>
      <c r="AC6" s="14"/>
      <c r="AD6" s="14"/>
      <c r="AE6" s="14"/>
      <c r="AF6" s="14"/>
      <c r="AG6" s="14"/>
      <c r="AH6" s="14"/>
      <c r="AI6" s="14"/>
      <c r="AJ6" s="14"/>
      <c r="AK6" s="96"/>
      <c r="AL6" s="96"/>
      <c r="AM6" s="96"/>
      <c r="AN6" s="96"/>
      <c r="AO6" s="96"/>
      <c r="AP6" s="14"/>
      <c r="AQ6" s="96"/>
      <c r="AR6" s="96"/>
      <c r="AS6" s="96"/>
      <c r="AT6" s="96"/>
      <c r="AU6" s="14"/>
      <c r="AV6" s="14"/>
      <c r="AW6" s="21"/>
      <c r="AX6" s="10"/>
      <c r="AY6" s="10"/>
      <c r="AZ6" s="10"/>
      <c r="BA6" s="10"/>
    </row>
    <row r="7" spans="1:53" x14ac:dyDescent="0.2">
      <c r="A7" s="45"/>
      <c r="B7" s="14"/>
      <c r="C7" s="14"/>
      <c r="D7" s="14"/>
      <c r="E7" s="14"/>
      <c r="F7" s="14"/>
      <c r="G7" s="14"/>
      <c r="H7" s="14"/>
      <c r="I7" s="14"/>
      <c r="J7" s="14"/>
      <c r="K7" s="14"/>
      <c r="L7" s="14"/>
      <c r="M7" s="14"/>
      <c r="N7" s="14"/>
      <c r="O7" s="14"/>
      <c r="P7" s="14"/>
      <c r="Q7" s="14"/>
      <c r="R7" s="14"/>
      <c r="S7" s="14"/>
      <c r="T7" s="96"/>
      <c r="U7" s="96"/>
      <c r="V7" s="14"/>
      <c r="W7" s="14"/>
      <c r="X7" s="14"/>
      <c r="Y7" s="14"/>
      <c r="Z7" s="14"/>
      <c r="AA7" s="96"/>
      <c r="AB7" s="96"/>
      <c r="AC7" s="14"/>
      <c r="AD7" s="14"/>
      <c r="AE7" s="14"/>
      <c r="AF7" s="14"/>
      <c r="AG7" s="14"/>
      <c r="AH7" s="14"/>
      <c r="AI7" s="14"/>
      <c r="AJ7" s="14"/>
      <c r="AK7" s="96"/>
      <c r="AL7" s="96"/>
      <c r="AM7" s="96"/>
      <c r="AN7" s="96"/>
      <c r="AO7" s="96"/>
      <c r="AP7" s="14"/>
      <c r="AQ7" s="96"/>
      <c r="AR7" s="96"/>
      <c r="AS7" s="96"/>
      <c r="AT7" s="96"/>
      <c r="AU7" s="14"/>
      <c r="AV7" s="14"/>
      <c r="AW7" s="21"/>
      <c r="AX7" s="10"/>
      <c r="AY7" s="10"/>
      <c r="AZ7" s="10"/>
      <c r="BA7" s="10"/>
    </row>
    <row r="8" spans="1:53" ht="26.25" customHeight="1" x14ac:dyDescent="0.2">
      <c r="A8" s="207" t="s">
        <v>11</v>
      </c>
      <c r="B8" s="208"/>
      <c r="C8" s="208"/>
      <c r="D8" s="208"/>
      <c r="E8" s="208"/>
      <c r="F8" s="208"/>
      <c r="G8" s="208"/>
      <c r="H8" s="208"/>
      <c r="I8" s="208"/>
      <c r="J8" s="208"/>
      <c r="K8" s="208"/>
      <c r="L8" s="209"/>
      <c r="M8" s="185" t="s">
        <v>12</v>
      </c>
      <c r="N8" s="186"/>
      <c r="O8" s="186"/>
      <c r="P8" s="186"/>
      <c r="Q8" s="186"/>
      <c r="R8" s="186"/>
      <c r="S8" s="186"/>
      <c r="T8" s="186"/>
      <c r="U8" s="186"/>
      <c r="V8" s="186"/>
      <c r="W8" s="186"/>
      <c r="X8" s="186"/>
      <c r="Y8" s="187"/>
      <c r="Z8" s="181" t="s">
        <v>13</v>
      </c>
      <c r="AA8" s="181"/>
      <c r="AB8" s="181"/>
      <c r="AC8" s="181"/>
      <c r="AD8" s="181"/>
      <c r="AE8" s="181"/>
      <c r="AF8" s="181"/>
      <c r="AG8" s="181"/>
      <c r="AH8" s="181"/>
      <c r="AI8" s="181"/>
      <c r="AJ8" s="181"/>
      <c r="AK8" s="181"/>
      <c r="AL8" s="181"/>
      <c r="AM8" s="181"/>
      <c r="AN8" s="181"/>
      <c r="AO8" s="181"/>
      <c r="AP8" s="181"/>
      <c r="AQ8" s="181"/>
      <c r="AR8" s="181"/>
      <c r="AS8" s="181"/>
      <c r="AT8" s="181"/>
      <c r="AU8" s="181"/>
      <c r="AV8" s="181"/>
      <c r="AW8" s="88"/>
      <c r="AX8" s="89"/>
      <c r="AY8" s="89"/>
      <c r="AZ8" s="89"/>
      <c r="BA8" s="89"/>
    </row>
    <row r="9" spans="1:53" s="11" customFormat="1" ht="46.5" customHeight="1" x14ac:dyDescent="0.2">
      <c r="A9" s="176" t="s">
        <v>14</v>
      </c>
      <c r="B9" s="176" t="s">
        <v>15</v>
      </c>
      <c r="C9" s="176" t="s">
        <v>16</v>
      </c>
      <c r="D9" s="176" t="s">
        <v>17</v>
      </c>
      <c r="E9" s="176" t="s">
        <v>18</v>
      </c>
      <c r="F9" s="176" t="s">
        <v>19</v>
      </c>
      <c r="G9" s="177" t="s">
        <v>20</v>
      </c>
      <c r="H9" s="177" t="s">
        <v>21</v>
      </c>
      <c r="I9" s="179" t="s">
        <v>22</v>
      </c>
      <c r="J9" s="183" t="s">
        <v>23</v>
      </c>
      <c r="K9" s="184"/>
      <c r="L9" s="184"/>
      <c r="M9" s="180" t="s">
        <v>24</v>
      </c>
      <c r="N9" s="180" t="s">
        <v>25</v>
      </c>
      <c r="O9" s="180" t="s">
        <v>26</v>
      </c>
      <c r="P9" s="205" t="s">
        <v>27</v>
      </c>
      <c r="Q9" s="205"/>
      <c r="R9" s="205"/>
      <c r="S9" s="178" t="s">
        <v>28</v>
      </c>
      <c r="T9" s="188" t="s">
        <v>29</v>
      </c>
      <c r="U9" s="189"/>
      <c r="V9" s="189"/>
      <c r="W9" s="189"/>
      <c r="X9" s="189"/>
      <c r="Y9" s="190"/>
      <c r="Z9" s="173" t="s">
        <v>30</v>
      </c>
      <c r="AA9" s="174"/>
      <c r="AB9" s="174"/>
      <c r="AC9" s="174"/>
      <c r="AD9" s="175"/>
      <c r="AE9" s="173" t="s">
        <v>31</v>
      </c>
      <c r="AF9" s="174"/>
      <c r="AG9" s="174"/>
      <c r="AH9" s="174"/>
      <c r="AI9" s="174"/>
      <c r="AJ9" s="175"/>
      <c r="AK9" s="173" t="s">
        <v>32</v>
      </c>
      <c r="AL9" s="174"/>
      <c r="AM9" s="174"/>
      <c r="AN9" s="174"/>
      <c r="AO9" s="174"/>
      <c r="AP9" s="175"/>
      <c r="AQ9" s="173" t="s">
        <v>33</v>
      </c>
      <c r="AR9" s="174"/>
      <c r="AS9" s="174"/>
      <c r="AT9" s="174"/>
      <c r="AU9" s="174"/>
      <c r="AV9" s="175"/>
      <c r="AW9" s="90"/>
      <c r="AX9" s="91"/>
      <c r="AY9" s="91"/>
      <c r="AZ9" s="91"/>
      <c r="BA9" s="91"/>
    </row>
    <row r="10" spans="1:53" ht="46.5" customHeight="1" x14ac:dyDescent="0.2">
      <c r="A10" s="177"/>
      <c r="B10" s="177"/>
      <c r="C10" s="177"/>
      <c r="D10" s="177"/>
      <c r="E10" s="177"/>
      <c r="F10" s="177"/>
      <c r="G10" s="182"/>
      <c r="H10" s="182"/>
      <c r="I10" s="180"/>
      <c r="J10" s="19" t="s">
        <v>34</v>
      </c>
      <c r="K10" s="19" t="s">
        <v>35</v>
      </c>
      <c r="L10" s="19" t="s">
        <v>36</v>
      </c>
      <c r="M10" s="180"/>
      <c r="N10" s="180"/>
      <c r="O10" s="180"/>
      <c r="P10" s="19" t="s">
        <v>34</v>
      </c>
      <c r="Q10" s="19" t="s">
        <v>35</v>
      </c>
      <c r="R10" s="19" t="s">
        <v>36</v>
      </c>
      <c r="S10" s="179"/>
      <c r="T10" s="19" t="s">
        <v>37</v>
      </c>
      <c r="U10" s="19" t="s">
        <v>38</v>
      </c>
      <c r="V10" s="19" t="s">
        <v>39</v>
      </c>
      <c r="W10" s="8" t="s">
        <v>40</v>
      </c>
      <c r="X10" s="19" t="s">
        <v>41</v>
      </c>
      <c r="Y10" s="19" t="s">
        <v>42</v>
      </c>
      <c r="Z10" s="1" t="s">
        <v>43</v>
      </c>
      <c r="AA10" s="19" t="s">
        <v>44</v>
      </c>
      <c r="AB10" s="19" t="s">
        <v>45</v>
      </c>
      <c r="AC10" s="1" t="s">
        <v>46</v>
      </c>
      <c r="AD10" s="13" t="s">
        <v>47</v>
      </c>
      <c r="AE10" s="1" t="s">
        <v>43</v>
      </c>
      <c r="AF10" s="1" t="s">
        <v>44</v>
      </c>
      <c r="AG10" s="1" t="s">
        <v>48</v>
      </c>
      <c r="AH10" s="1" t="s">
        <v>45</v>
      </c>
      <c r="AI10" s="1" t="s">
        <v>46</v>
      </c>
      <c r="AJ10" s="13" t="s">
        <v>47</v>
      </c>
      <c r="AK10" s="19" t="s">
        <v>43</v>
      </c>
      <c r="AL10" s="19" t="s">
        <v>44</v>
      </c>
      <c r="AM10" s="19" t="s">
        <v>48</v>
      </c>
      <c r="AN10" s="19" t="s">
        <v>45</v>
      </c>
      <c r="AO10" s="19" t="s">
        <v>46</v>
      </c>
      <c r="AP10" s="13" t="s">
        <v>47</v>
      </c>
      <c r="AQ10" s="19" t="s">
        <v>43</v>
      </c>
      <c r="AR10" s="19" t="s">
        <v>44</v>
      </c>
      <c r="AS10" s="19" t="s">
        <v>48</v>
      </c>
      <c r="AT10" s="19" t="s">
        <v>45</v>
      </c>
      <c r="AU10" s="1" t="s">
        <v>46</v>
      </c>
      <c r="AV10" s="13" t="s">
        <v>47</v>
      </c>
      <c r="AW10" s="89"/>
      <c r="AX10" s="89"/>
      <c r="AY10" s="89"/>
      <c r="AZ10" s="89"/>
      <c r="BA10" s="89"/>
    </row>
    <row r="11" spans="1:53" s="12" customFormat="1" ht="195.75" customHeight="1" x14ac:dyDescent="0.2">
      <c r="A11" s="158" t="s">
        <v>49</v>
      </c>
      <c r="B11" s="159" t="s">
        <v>50</v>
      </c>
      <c r="C11" s="100" t="s">
        <v>51</v>
      </c>
      <c r="D11" s="158" t="s">
        <v>227</v>
      </c>
      <c r="E11" s="157" t="s">
        <v>52</v>
      </c>
      <c r="F11" s="100" t="s">
        <v>218</v>
      </c>
      <c r="G11" s="156" t="s">
        <v>217</v>
      </c>
      <c r="H11" s="109" t="s">
        <v>125</v>
      </c>
      <c r="I11" s="116" t="s">
        <v>54</v>
      </c>
      <c r="J11" s="109" t="s">
        <v>55</v>
      </c>
      <c r="K11" s="109" t="s">
        <v>56</v>
      </c>
      <c r="L11" s="111" t="str">
        <f>VLOOKUP(J11,Anexos!$B$37:$G$43,(HLOOKUP(K11,Anexos!$C$37:$G$38,2,0)),0)</f>
        <v>Alto</v>
      </c>
      <c r="M11" s="100" t="s">
        <v>222</v>
      </c>
      <c r="N11" s="49" t="s">
        <v>57</v>
      </c>
      <c r="O11" s="49" t="s">
        <v>58</v>
      </c>
      <c r="P11" s="109" t="s">
        <v>59</v>
      </c>
      <c r="Q11" s="109" t="s">
        <v>60</v>
      </c>
      <c r="R11" s="111" t="str">
        <f>VLOOKUP(P11,Anexos!$B$37:$G$43,(HLOOKUP(Q11,Anexos!$C$37:$G$38,2,0)),0)</f>
        <v>Moderado</v>
      </c>
      <c r="S11" s="112" t="s">
        <v>61</v>
      </c>
      <c r="T11" s="100" t="str">
        <f>+M11</f>
        <v>El líder de gobierno de TI, trimestralmente realiza seguimiento a la implementación de las iniciativas de transformación, presupuesto y hoja de ruta establecidos en el PETI, con el fin de revisar los avances o dificultades presentados y  evitar retrasos en el desarrollo de los proyectos de acuerdo con lo establecido en el indicador del Plan Estratégico de Tecnologías de la Información (PLA-TI-006).
Como evidencia se cuenta con informe de seguimiento y monitoreo que refleja el estado de la implementación de las iniciativas.
En caso de identificarse alguna iniciativa con rezago, se debe presentar en la mesa técnica de articulación de proyectos con componentes de TI, analizar la situación y proceder con la gestión para dar cumplimiento con lo programado. Como evidencia se cuenta con el acta de la mesa.</v>
      </c>
      <c r="U11" s="108" t="s">
        <v>62</v>
      </c>
      <c r="V11" s="113" t="s">
        <v>223</v>
      </c>
      <c r="W11" s="114">
        <v>1</v>
      </c>
      <c r="X11" s="115">
        <v>46113</v>
      </c>
      <c r="Y11" s="47">
        <v>46387</v>
      </c>
      <c r="Z11" s="48">
        <v>46121</v>
      </c>
      <c r="AA11" s="99"/>
      <c r="AB11" s="100" t="s">
        <v>228</v>
      </c>
      <c r="AC11" s="109" t="s">
        <v>63</v>
      </c>
      <c r="AD11" s="100" t="s">
        <v>229</v>
      </c>
      <c r="AE11" s="103"/>
      <c r="AF11" s="99"/>
      <c r="AG11" s="99"/>
      <c r="AH11" s="100"/>
      <c r="AI11" s="110"/>
      <c r="AJ11" s="101"/>
      <c r="AK11" s="103"/>
      <c r="AL11" s="99"/>
      <c r="AM11" s="99"/>
      <c r="AN11" s="100"/>
      <c r="AO11" s="110"/>
      <c r="AP11" s="101"/>
      <c r="AQ11" s="103"/>
      <c r="AR11" s="99"/>
      <c r="AS11" s="99"/>
      <c r="AT11" s="100"/>
      <c r="AU11" s="109"/>
      <c r="AV11" s="101"/>
    </row>
    <row r="12" spans="1:53" s="12" customFormat="1" ht="231.75" customHeight="1" x14ac:dyDescent="0.2">
      <c r="A12" s="158" t="s">
        <v>49</v>
      </c>
      <c r="B12" s="159" t="s">
        <v>50</v>
      </c>
      <c r="C12" s="100" t="s">
        <v>64</v>
      </c>
      <c r="D12" s="158" t="s">
        <v>227</v>
      </c>
      <c r="E12" s="160" t="s">
        <v>65</v>
      </c>
      <c r="F12" s="100" t="s">
        <v>221</v>
      </c>
      <c r="G12" s="156" t="s">
        <v>215</v>
      </c>
      <c r="H12" s="158" t="s">
        <v>53</v>
      </c>
      <c r="I12" s="161" t="s">
        <v>66</v>
      </c>
      <c r="J12" s="158" t="s">
        <v>55</v>
      </c>
      <c r="K12" s="158" t="s">
        <v>60</v>
      </c>
      <c r="L12" s="162" t="str">
        <f>VLOOKUP(J12,Anexos!$B$37:$G$43,(HLOOKUP(K12,Anexos!$C$37:$G$38,2,0)),0)</f>
        <v>Moderado</v>
      </c>
      <c r="M12" s="100" t="s">
        <v>225</v>
      </c>
      <c r="N12" s="158" t="s">
        <v>57</v>
      </c>
      <c r="O12" s="158" t="s">
        <v>58</v>
      </c>
      <c r="P12" s="158" t="s">
        <v>59</v>
      </c>
      <c r="Q12" s="158" t="s">
        <v>60</v>
      </c>
      <c r="R12" s="162" t="str">
        <f>VLOOKUP(P12,Anexos!$B$37:$G$43,(HLOOKUP(Q12,Anexos!$C$37:$G$38,2,0)),0)</f>
        <v>Moderado</v>
      </c>
      <c r="S12" s="164" t="s">
        <v>61</v>
      </c>
      <c r="T12" s="100" t="str">
        <f>+M12</f>
        <v xml:space="preserve">El líder de mesa de servicios mensualmente verifica los incidentes reportados por área y oportunidad de la respuesta (casos solucionados efectivamente), con el fin de generar alertas al proceso, identificar casos recurrentes  y formular acciones de mejora en la atención en cada nivel de servicio, de acuerdo con lo establecido en el procedimiento Gestión de requerimientos e incidentes de tecnologías de la información (PCD-SMT-008).
Como evidencia se cuenta con un informe de incidentes reportados y los planes de mejora con las acciones definidas y realizadas trimestralmente, cuando aplique.
En caso de presentarse alguna inconsistencia en el seguimiento, se debe analizar y proceder con las alertas o acciones respectivas para dar solución a lo presentado.  </v>
      </c>
      <c r="U12" s="108" t="s">
        <v>214</v>
      </c>
      <c r="V12" s="113" t="s">
        <v>216</v>
      </c>
      <c r="W12" s="114">
        <v>1</v>
      </c>
      <c r="X12" s="115">
        <v>46023</v>
      </c>
      <c r="Y12" s="47">
        <v>46387</v>
      </c>
      <c r="Z12" s="48">
        <v>46121</v>
      </c>
      <c r="AA12" s="99">
        <f>+(3/3)*100%</f>
        <v>1</v>
      </c>
      <c r="AB12" s="100" t="s">
        <v>231</v>
      </c>
      <c r="AC12" s="158" t="s">
        <v>63</v>
      </c>
      <c r="AD12" s="101" t="s">
        <v>232</v>
      </c>
      <c r="AE12" s="103"/>
      <c r="AF12" s="99"/>
      <c r="AG12" s="99"/>
      <c r="AH12" s="104"/>
      <c r="AI12" s="193"/>
      <c r="AJ12" s="101"/>
      <c r="AK12" s="105"/>
      <c r="AL12" s="99"/>
      <c r="AM12" s="106"/>
      <c r="AN12" s="107"/>
      <c r="AO12" s="193"/>
      <c r="AP12" s="101"/>
      <c r="AQ12" s="103"/>
      <c r="AR12" s="99"/>
      <c r="AS12" s="99"/>
      <c r="AT12" s="107"/>
      <c r="AU12" s="191"/>
      <c r="AV12" s="101"/>
    </row>
    <row r="13" spans="1:53" s="12" customFormat="1" ht="189.75" customHeight="1" x14ac:dyDescent="0.2">
      <c r="A13" s="158" t="s">
        <v>49</v>
      </c>
      <c r="B13" s="159" t="s">
        <v>50</v>
      </c>
      <c r="C13" s="100" t="s">
        <v>64</v>
      </c>
      <c r="D13" s="158" t="s">
        <v>227</v>
      </c>
      <c r="E13" s="160" t="s">
        <v>65</v>
      </c>
      <c r="F13" s="163" t="s">
        <v>219</v>
      </c>
      <c r="G13" s="159" t="s">
        <v>215</v>
      </c>
      <c r="H13" s="158" t="s">
        <v>53</v>
      </c>
      <c r="I13" s="161" t="s">
        <v>66</v>
      </c>
      <c r="J13" s="158" t="s">
        <v>55</v>
      </c>
      <c r="K13" s="158" t="s">
        <v>60</v>
      </c>
      <c r="L13" s="162" t="str">
        <f>VLOOKUP(J13,Anexos!$B$37:$G$43,(HLOOKUP(K13,Anexos!$C$37:$G$38,2,0)),0)</f>
        <v>Moderado</v>
      </c>
      <c r="M13" s="100" t="s">
        <v>226</v>
      </c>
      <c r="N13" s="158" t="s">
        <v>57</v>
      </c>
      <c r="O13" s="158" t="s">
        <v>58</v>
      </c>
      <c r="P13" s="158" t="s">
        <v>59</v>
      </c>
      <c r="Q13" s="158" t="s">
        <v>60</v>
      </c>
      <c r="R13" s="162" t="str">
        <f>VLOOKUP(P13,Anexos!$B$37:$G$43,(HLOOKUP(Q13,Anexos!$C$37:$G$38,2,0)),0)</f>
        <v>Moderado</v>
      </c>
      <c r="S13" s="164" t="s">
        <v>61</v>
      </c>
      <c r="T13" s="100" t="str">
        <f>+M13</f>
        <v xml:space="preserve">El  líder de Infraestructura , trimestralmente revisa el mantenimiento de la infraestructura tecnológica con el fin de establecer las capacidades para  la adquisición e implementación referente a modernización y sostenibilidad de la infraestructura tecnológica para la SDIS, con el fin de brindar los servicios de manera efectiva, de acuerdo a lo establecido en el Plan de Mantenimiento de Infraestructura Tecnológica (PLA-TI-009).
La evidencia es un informe que el líder de mesa de Infraestructura Tecnológica elabora trimestralmente con los resultados del seguimiento.
En caso de encontrar alguna inconsistencia en el seguimiento se debe analizar y proceder con las acciones de mejora respectivas para dar solución a lo presentado. </v>
      </c>
      <c r="U13" s="108" t="s">
        <v>213</v>
      </c>
      <c r="V13" s="113" t="s">
        <v>223</v>
      </c>
      <c r="W13" s="114">
        <v>1</v>
      </c>
      <c r="X13" s="115">
        <v>46113</v>
      </c>
      <c r="Y13" s="47">
        <v>46387</v>
      </c>
      <c r="Z13" s="48">
        <v>46121</v>
      </c>
      <c r="AA13" s="99"/>
      <c r="AB13" s="100" t="s">
        <v>228</v>
      </c>
      <c r="AC13" s="158" t="s">
        <v>63</v>
      </c>
      <c r="AD13" s="100" t="s">
        <v>229</v>
      </c>
      <c r="AE13" s="103"/>
      <c r="AF13" s="99"/>
      <c r="AG13" s="99"/>
      <c r="AH13" s="102"/>
      <c r="AI13" s="194"/>
      <c r="AJ13" s="101"/>
      <c r="AK13" s="105"/>
      <c r="AL13" s="99"/>
      <c r="AM13" s="106"/>
      <c r="AN13" s="107"/>
      <c r="AO13" s="194"/>
      <c r="AP13" s="101"/>
      <c r="AQ13" s="103"/>
      <c r="AR13" s="99"/>
      <c r="AS13" s="99"/>
      <c r="AT13" s="107"/>
      <c r="AU13" s="192"/>
      <c r="AV13" s="101"/>
    </row>
    <row r="14" spans="1:53" x14ac:dyDescent="0.2">
      <c r="A14" s="89"/>
      <c r="B14" s="89"/>
      <c r="C14" s="89"/>
      <c r="D14" s="89"/>
      <c r="E14" s="89"/>
      <c r="F14" s="12"/>
      <c r="G14" s="12"/>
      <c r="H14" s="89"/>
      <c r="I14" s="89"/>
      <c r="J14" s="89"/>
      <c r="K14" s="89"/>
      <c r="L14" s="89"/>
      <c r="M14" s="89"/>
      <c r="N14" s="89"/>
      <c r="O14" s="89"/>
      <c r="P14" s="89"/>
      <c r="Q14" s="89"/>
      <c r="R14" s="89"/>
      <c r="S14" s="89"/>
      <c r="T14" s="97"/>
      <c r="U14" s="97"/>
      <c r="V14" s="89"/>
      <c r="W14" s="89"/>
      <c r="X14" s="89"/>
      <c r="Y14" s="89"/>
      <c r="Z14" s="89"/>
      <c r="AA14" s="97"/>
      <c r="AB14" s="97"/>
      <c r="AC14" s="89"/>
      <c r="AD14" s="89"/>
      <c r="AE14" s="89"/>
      <c r="AF14" s="89"/>
      <c r="AG14" s="89"/>
      <c r="AH14" s="89"/>
      <c r="AI14" s="89"/>
      <c r="AJ14" s="89"/>
      <c r="AK14" s="97"/>
      <c r="AL14" s="97"/>
      <c r="AM14" s="97"/>
      <c r="AN14" s="97"/>
      <c r="AO14" s="97"/>
      <c r="AP14" s="89"/>
      <c r="AQ14" s="97"/>
      <c r="AR14" s="97"/>
      <c r="AS14" s="97"/>
      <c r="AT14" s="97"/>
      <c r="AU14" s="89"/>
      <c r="AV14" s="89"/>
      <c r="AW14" s="89"/>
      <c r="AX14" s="89"/>
      <c r="AY14" s="89"/>
      <c r="AZ14" s="89"/>
      <c r="BA14" s="89"/>
    </row>
  </sheetData>
  <sheetProtection formatCells="0" formatColumns="0" formatRows="0" insertColumns="0" insertRows="0" insertHyperlinks="0" deleteColumns="0" deleteRows="0" sort="0" autoFilter="0" pivotTables="0"/>
  <mergeCells count="30">
    <mergeCell ref="AU12:AU13"/>
    <mergeCell ref="AI12:AI13"/>
    <mergeCell ref="AO12:AO13"/>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s>
  <phoneticPr fontId="5" type="noConversion"/>
  <conditionalFormatting sqref="L11:L13">
    <cfRule type="containsText" dxfId="8" priority="5" operator="containsText" text="Bajo">
      <formula>NOT(ISERROR(SEARCH("Bajo",L11)))</formula>
    </cfRule>
    <cfRule type="containsText" dxfId="7" priority="6" operator="containsText" text="Moderado">
      <formula>NOT(ISERROR(SEARCH("Moderado",L11)))</formula>
    </cfRule>
    <cfRule type="containsText" dxfId="6" priority="7" operator="containsText" text="Alto">
      <formula>NOT(ISERROR(SEARCH("Alto",L11)))</formula>
    </cfRule>
    <cfRule type="containsText" dxfId="5" priority="8" operator="containsText" text="Extremo">
      <formula>NOT(ISERROR(SEARCH("Extremo",L11)))</formula>
    </cfRule>
  </conditionalFormatting>
  <conditionalFormatting sqref="R11:R13">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1">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Este resultado se genera automáticamente y es obtenido de la intersección entre la probabilidad y el impacto seleccionados." sqref="L10 R10" xr:uid="{00000000-0002-0000-0000-000009000000}"/>
    <dataValidation allowBlank="1" showInputMessage="1" showErrorMessage="1" prompt="Seleccione de la lista desplegable la naturaleza de la actividad de control." sqref="N9" xr:uid="{00000000-0002-0000-0000-00000A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B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C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D000000}"/>
    <dataValidation allowBlank="1" showInputMessage="1" showErrorMessage="1" prompt="Registre el resultado que se pretende alcanzar, considerando el indicador o criterio de medición definido." sqref="W10" xr:uid="{00000000-0002-0000-0000-00000E000000}"/>
    <dataValidation allowBlank="1" showInputMessage="1" showErrorMessage="1" prompt="En el formato DD/MM/AAAA, registre la fecha de terminación de la actividad a desarrollar. Esta fecha no podrá superar el 31 de diciembre de cada vigencia." sqref="Y10" xr:uid="{00000000-0002-0000-0000-00000F000000}"/>
    <dataValidation allowBlank="1" showInputMessage="1" showErrorMessage="1" prompt="Registre la fecha de realización del monitoreo, DD/MM/AAA." sqref="AQ10 AE10 AK10 Z10" xr:uid="{00000000-0002-0000-0000-000010000000}"/>
    <dataValidation allowBlank="1" showInputMessage="1" showErrorMessage="1" prompt="En el formato DD/MM/AAAA, registre la fecha de inicio de la actividad a desarrollar, dentro de la vigencia." sqref="X10" xr:uid="{00000000-0002-0000-0000-000011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2000000}"/>
    <dataValidation allowBlank="1" showInputMessage="1" showErrorMessage="1" prompt="Seleccione de la lista desplegable, la decisión tomada respecto al riesgo, teniendo en cuenta lo establecido en el Lineamiento Administración de Riesgos (LIN-SG-001)." sqref="S9:S10" xr:uid="{00000000-0002-0000-0000-000013000000}"/>
    <dataValidation allowBlank="1" showInputMessage="1" showErrorMessage="1" prompt="Describa los avances en el cumplimiento de la actividad definida y relacione las evidencias que los soportan." sqref="AB10 AH10 AN10 AT10" xr:uid="{00000000-0002-0000-0000-000014000000}"/>
    <dataValidation allowBlank="1" showInputMessage="1" showErrorMessage="1" prompt="Seleccione de la lista desplegable la categoria que corresponda." sqref="A6:B6" xr:uid="{00000000-0002-0000-0000-000015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6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7000000}"/>
    <dataValidation allowBlank="1" showInputMessage="1" showErrorMessage="1" prompt="Seleccione de la lista desplegable la forma como se ejecuta el control, dependiendo de que sea ejecutado por una persona (manual) o por un sistema (automático)." sqref="O9:O10" xr:uid="{00000000-0002-0000-0000-000018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9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K10" xr:uid="{00000000-0002-0000-0000-00001A000000}"/>
    <dataValidation allowBlank="1" showInputMessage="1" showErrorMessage="1" prompt="Para diligenciar este campo, dirijase primero a la hoja &quot;2. Evaluación de controles&quot;, y realice la evaluación de cada actividad de control." sqref="P9:R9" xr:uid="{00000000-0002-0000-0000-00001B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C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D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E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1F000000}">
          <x14:formula1>
            <xm:f>Anexos!$I$39:$I$43</xm:f>
          </x14:formula1>
          <xm:sqref>J11:J13 P11:P13</xm:sqref>
        </x14:dataValidation>
        <x14:dataValidation type="list" allowBlank="1" showInputMessage="1" showErrorMessage="1" xr:uid="{00000000-0002-0000-0000-000020000000}">
          <x14:formula1>
            <xm:f>Anexos!$J$39:$J$43</xm:f>
          </x14:formula1>
          <xm:sqref>K11:K13 Q11:Q13</xm:sqref>
        </x14:dataValidation>
        <x14:dataValidation type="list" allowBlank="1" showInputMessage="1" showErrorMessage="1" xr:uid="{00000000-0002-0000-0000-000021000000}">
          <x14:formula1>
            <xm:f>Anexos!$J$48:$J$49</xm:f>
          </x14:formula1>
          <xm:sqref>AU11:AU12 AO11:AO12 AC11:AC13</xm:sqref>
        </x14:dataValidation>
        <x14:dataValidation type="list" allowBlank="1" showInputMessage="1" showErrorMessage="1" xr:uid="{00000000-0002-0000-0000-000022000000}">
          <x14:formula1>
            <xm:f>Anexos!$I$7:$I$9</xm:f>
          </x14:formula1>
          <xm:sqref>C6</xm:sqref>
        </x14:dataValidation>
        <x14:dataValidation type="list" allowBlank="1" showInputMessage="1" showErrorMessage="1" xr:uid="{00000000-0002-0000-0000-000023000000}">
          <x14:formula1>
            <xm:f>Anexos!$I$11:$I$13</xm:f>
          </x14:formula1>
          <xm:sqref>H11:H13</xm:sqref>
        </x14:dataValidation>
        <x14:dataValidation type="list" allowBlank="1" showInputMessage="1" showErrorMessage="1" xr:uid="{00000000-0002-0000-0000-000024000000}">
          <x14:formula1>
            <xm:f>Anexos!$J$52:$J$54</xm:f>
          </x14:formula1>
          <xm:sqref>S11:S13</xm:sqref>
        </x14:dataValidation>
        <x14:dataValidation type="list" allowBlank="1" showInputMessage="1" showErrorMessage="1" xr:uid="{00000000-0002-0000-0000-000025000000}">
          <x14:formula1>
            <xm:f>Anexos!$B$7:$B$18</xm:f>
          </x14:formula1>
          <xm:sqref>I11:I13</xm:sqref>
        </x14:dataValidation>
        <x14:dataValidation type="list" allowBlank="1" showInputMessage="1" showErrorMessage="1" xr:uid="{00000000-0002-0000-0000-000026000000}">
          <x14:formula1>
            <xm:f>Anexos!$I$48:$I$49</xm:f>
          </x14:formula1>
          <xm:sqref>N11:N13</xm:sqref>
        </x14:dataValidation>
        <x14:dataValidation type="list" allowBlank="1" showInputMessage="1" showErrorMessage="1" xr:uid="{00000000-0002-0000-0000-000027000000}">
          <x14:formula1>
            <xm:f>Anexos!$K$48:$K$49</xm:f>
          </x14:formula1>
          <xm:sqref>O11:O13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1"/>
  <sheetViews>
    <sheetView showGridLines="0" zoomScale="85" zoomScaleNormal="85" zoomScaleSheetLayoutView="70" zoomScalePageLayoutView="25" workbookViewId="0">
      <selection activeCell="B2" sqref="B2:C5"/>
    </sheetView>
  </sheetViews>
  <sheetFormatPr baseColWidth="10" defaultColWidth="2.85546875" defaultRowHeight="12.75" x14ac:dyDescent="0.2"/>
  <cols>
    <col min="1" max="1" width="1.140625" style="51" customWidth="1"/>
    <col min="2" max="2" width="11.7109375" style="52" customWidth="1"/>
    <col min="3" max="3" width="35.28515625" style="52" customWidth="1"/>
    <col min="4" max="4" width="10.7109375" style="53" bestFit="1" customWidth="1"/>
    <col min="5" max="5" width="8.140625" style="53" customWidth="1"/>
    <col min="6" max="6" width="41.140625" style="53" customWidth="1"/>
    <col min="7" max="7" width="73.7109375" style="54" customWidth="1"/>
    <col min="8" max="8" width="14" style="55" customWidth="1"/>
    <col min="9" max="9" width="5.85546875" style="55" bestFit="1" customWidth="1"/>
    <col min="10" max="10" width="14.140625" style="54" customWidth="1"/>
    <col min="11" max="11" width="5.85546875" style="54" bestFit="1" customWidth="1"/>
    <col min="12" max="12" width="13.85546875" style="54" bestFit="1" customWidth="1"/>
    <col min="13" max="13" width="13.28515625" style="53" bestFit="1" customWidth="1"/>
    <col min="14" max="14" width="13.7109375" style="53" customWidth="1"/>
    <col min="15" max="15" width="11.7109375" style="53" customWidth="1"/>
    <col min="16" max="16" width="11.140625" style="51" customWidth="1"/>
    <col min="17" max="17" width="15.28515625" style="51" customWidth="1"/>
    <col min="18" max="18" width="12.5703125" style="51" customWidth="1"/>
    <col min="19" max="19" width="16.7109375" style="51" customWidth="1"/>
    <col min="20" max="20" width="14.42578125" style="51" customWidth="1"/>
    <col min="21" max="21" width="14.7109375" style="51" customWidth="1"/>
    <col min="22" max="22" width="39.140625" style="51" customWidth="1"/>
    <col min="23" max="23" width="40.7109375" style="51" customWidth="1"/>
    <col min="24" max="16384" width="2.85546875" style="51"/>
  </cols>
  <sheetData>
    <row r="1" spans="1:23" ht="5.25" customHeight="1" x14ac:dyDescent="0.2"/>
    <row r="2" spans="1:23" ht="19.5" customHeight="1" x14ac:dyDescent="0.2">
      <c r="B2" s="311"/>
      <c r="C2" s="312"/>
      <c r="D2" s="317" t="s">
        <v>0</v>
      </c>
      <c r="E2" s="318"/>
      <c r="F2" s="318"/>
      <c r="G2" s="318"/>
      <c r="H2" s="318"/>
      <c r="I2" s="318"/>
      <c r="J2" s="318"/>
      <c r="K2" s="318"/>
      <c r="L2" s="318"/>
      <c r="M2" s="318"/>
      <c r="N2" s="318"/>
      <c r="O2" s="318"/>
      <c r="P2" s="318"/>
      <c r="Q2" s="318"/>
      <c r="R2" s="318"/>
      <c r="S2" s="318"/>
      <c r="T2" s="318"/>
      <c r="U2" s="319"/>
      <c r="V2" s="56" t="s">
        <v>1</v>
      </c>
      <c r="W2" s="56" t="s">
        <v>2</v>
      </c>
    </row>
    <row r="3" spans="1:23" ht="19.5" customHeight="1" x14ac:dyDescent="0.2">
      <c r="B3" s="313"/>
      <c r="C3" s="314"/>
      <c r="D3" s="320"/>
      <c r="E3" s="321"/>
      <c r="F3" s="321"/>
      <c r="G3" s="321"/>
      <c r="H3" s="321"/>
      <c r="I3" s="321"/>
      <c r="J3" s="321"/>
      <c r="K3" s="321"/>
      <c r="L3" s="321"/>
      <c r="M3" s="321"/>
      <c r="N3" s="321"/>
      <c r="O3" s="321"/>
      <c r="P3" s="321"/>
      <c r="Q3" s="321"/>
      <c r="R3" s="321"/>
      <c r="S3" s="321"/>
      <c r="T3" s="321"/>
      <c r="U3" s="322"/>
      <c r="V3" s="56" t="s">
        <v>3</v>
      </c>
      <c r="W3" s="56">
        <v>4</v>
      </c>
    </row>
    <row r="4" spans="1:23" ht="19.5" customHeight="1" x14ac:dyDescent="0.2">
      <c r="B4" s="313"/>
      <c r="C4" s="314"/>
      <c r="D4" s="320"/>
      <c r="E4" s="321"/>
      <c r="F4" s="321"/>
      <c r="G4" s="321"/>
      <c r="H4" s="321"/>
      <c r="I4" s="321"/>
      <c r="J4" s="321"/>
      <c r="K4" s="321"/>
      <c r="L4" s="321"/>
      <c r="M4" s="321"/>
      <c r="N4" s="321"/>
      <c r="O4" s="321"/>
      <c r="P4" s="321"/>
      <c r="Q4" s="321"/>
      <c r="R4" s="321"/>
      <c r="S4" s="321"/>
      <c r="T4" s="321"/>
      <c r="U4" s="322"/>
      <c r="V4" s="56" t="s">
        <v>4</v>
      </c>
      <c r="W4" s="56" t="s">
        <v>5</v>
      </c>
    </row>
    <row r="5" spans="1:23" ht="19.5" customHeight="1" x14ac:dyDescent="0.2">
      <c r="B5" s="315"/>
      <c r="C5" s="316"/>
      <c r="D5" s="323"/>
      <c r="E5" s="324"/>
      <c r="F5" s="324"/>
      <c r="G5" s="324"/>
      <c r="H5" s="324"/>
      <c r="I5" s="324"/>
      <c r="J5" s="324"/>
      <c r="K5" s="324"/>
      <c r="L5" s="324"/>
      <c r="M5" s="324"/>
      <c r="N5" s="324"/>
      <c r="O5" s="324"/>
      <c r="P5" s="324"/>
      <c r="Q5" s="324"/>
      <c r="R5" s="324"/>
      <c r="S5" s="324"/>
      <c r="T5" s="324"/>
      <c r="U5" s="325"/>
      <c r="V5" s="56" t="s">
        <v>6</v>
      </c>
      <c r="W5" s="56" t="s">
        <v>67</v>
      </c>
    </row>
    <row r="6" spans="1:23" ht="12" customHeight="1" x14ac:dyDescent="0.2">
      <c r="B6" s="51"/>
      <c r="C6" s="51"/>
      <c r="D6" s="57"/>
      <c r="E6" s="57"/>
      <c r="F6" s="57"/>
      <c r="G6" s="57"/>
      <c r="H6" s="57"/>
      <c r="I6" s="57"/>
      <c r="J6" s="57"/>
      <c r="K6" s="57"/>
      <c r="L6" s="57"/>
      <c r="W6" s="44" t="s">
        <v>8</v>
      </c>
    </row>
    <row r="7" spans="1:23" ht="20.25" customHeight="1" x14ac:dyDescent="0.2">
      <c r="B7" s="251" t="s">
        <v>68</v>
      </c>
      <c r="C7" s="252"/>
      <c r="D7" s="252"/>
      <c r="E7" s="252"/>
      <c r="F7" s="252"/>
      <c r="G7" s="252"/>
      <c r="H7" s="252"/>
      <c r="I7" s="252"/>
      <c r="J7" s="252"/>
      <c r="K7" s="252"/>
      <c r="L7" s="252"/>
      <c r="M7" s="252"/>
      <c r="N7" s="252"/>
      <c r="O7" s="252"/>
      <c r="P7" s="252"/>
      <c r="Q7" s="252"/>
      <c r="R7" s="252"/>
      <c r="S7" s="252"/>
      <c r="T7" s="252"/>
      <c r="U7" s="252"/>
      <c r="V7" s="252"/>
      <c r="W7" s="253"/>
    </row>
    <row r="8" spans="1:23" x14ac:dyDescent="0.2">
      <c r="B8" s="58"/>
      <c r="C8" s="58"/>
      <c r="D8" s="59"/>
      <c r="E8" s="60"/>
      <c r="F8" s="60"/>
      <c r="L8" s="61"/>
    </row>
    <row r="9" spans="1:23" ht="15" customHeight="1" x14ac:dyDescent="0.2">
      <c r="A9" s="62"/>
      <c r="B9" s="287" t="s">
        <v>69</v>
      </c>
      <c r="C9" s="288"/>
      <c r="D9" s="326">
        <v>46186</v>
      </c>
      <c r="E9" s="327"/>
      <c r="F9" s="63" t="s">
        <v>70</v>
      </c>
      <c r="G9" s="328" t="s">
        <v>49</v>
      </c>
      <c r="H9" s="329"/>
      <c r="I9" s="64"/>
      <c r="J9" s="287" t="s">
        <v>71</v>
      </c>
      <c r="K9" s="287"/>
      <c r="L9" s="287"/>
      <c r="M9" s="288"/>
      <c r="N9" s="291" t="s">
        <v>72</v>
      </c>
      <c r="O9" s="293"/>
      <c r="P9" s="293"/>
      <c r="Q9" s="293"/>
      <c r="R9" s="290"/>
      <c r="T9" s="55"/>
      <c r="U9" s="55"/>
    </row>
    <row r="10" spans="1:23" x14ac:dyDescent="0.2">
      <c r="B10" s="58"/>
      <c r="C10" s="58"/>
      <c r="D10" s="60"/>
      <c r="E10" s="60"/>
      <c r="F10" s="60"/>
      <c r="L10" s="61"/>
    </row>
    <row r="11" spans="1:23" s="65" customFormat="1" ht="28.5" customHeight="1" x14ac:dyDescent="0.2">
      <c r="B11" s="277" t="s">
        <v>73</v>
      </c>
      <c r="C11" s="277" t="s">
        <v>74</v>
      </c>
      <c r="D11" s="280" t="s">
        <v>75</v>
      </c>
      <c r="E11" s="281"/>
      <c r="F11" s="277" t="s">
        <v>76</v>
      </c>
      <c r="G11" s="277" t="s">
        <v>77</v>
      </c>
      <c r="H11" s="284" t="s">
        <v>78</v>
      </c>
      <c r="I11" s="285"/>
      <c r="J11" s="285"/>
      <c r="K11" s="285"/>
      <c r="L11" s="285"/>
      <c r="M11" s="285"/>
      <c r="N11" s="285"/>
      <c r="O11" s="285"/>
      <c r="P11" s="286"/>
      <c r="Q11" s="294" t="s">
        <v>79</v>
      </c>
      <c r="R11" s="295"/>
      <c r="S11" s="295"/>
      <c r="T11" s="296"/>
      <c r="U11" s="330" t="s">
        <v>80</v>
      </c>
    </row>
    <row r="12" spans="1:23" s="65" customFormat="1" ht="21.75" customHeight="1" x14ac:dyDescent="0.2">
      <c r="B12" s="278"/>
      <c r="C12" s="278"/>
      <c r="D12" s="282"/>
      <c r="E12" s="283"/>
      <c r="F12" s="278"/>
      <c r="G12" s="278"/>
      <c r="H12" s="284" t="s">
        <v>81</v>
      </c>
      <c r="I12" s="285"/>
      <c r="J12" s="285"/>
      <c r="K12" s="286"/>
      <c r="L12" s="284" t="s">
        <v>82</v>
      </c>
      <c r="M12" s="285"/>
      <c r="N12" s="285"/>
      <c r="O12" s="285"/>
      <c r="P12" s="286"/>
      <c r="Q12" s="297" t="s">
        <v>83</v>
      </c>
      <c r="R12" s="297" t="s">
        <v>84</v>
      </c>
      <c r="S12" s="297" t="s">
        <v>85</v>
      </c>
      <c r="T12" s="299" t="s">
        <v>86</v>
      </c>
      <c r="U12" s="330" t="s">
        <v>87</v>
      </c>
    </row>
    <row r="13" spans="1:23" s="65" customFormat="1" ht="63.75" x14ac:dyDescent="0.2">
      <c r="B13" s="279"/>
      <c r="C13" s="279"/>
      <c r="D13" s="67" t="s">
        <v>88</v>
      </c>
      <c r="E13" s="67" t="s">
        <v>36</v>
      </c>
      <c r="F13" s="279"/>
      <c r="G13" s="279"/>
      <c r="H13" s="67" t="s">
        <v>89</v>
      </c>
      <c r="I13" s="67" t="s">
        <v>90</v>
      </c>
      <c r="J13" s="67" t="s">
        <v>91</v>
      </c>
      <c r="K13" s="67" t="s">
        <v>90</v>
      </c>
      <c r="L13" s="67" t="s">
        <v>92</v>
      </c>
      <c r="M13" s="39" t="s">
        <v>38</v>
      </c>
      <c r="N13" s="39" t="s">
        <v>93</v>
      </c>
      <c r="O13" s="39" t="s">
        <v>94</v>
      </c>
      <c r="P13" s="67" t="s">
        <v>95</v>
      </c>
      <c r="Q13" s="298"/>
      <c r="R13" s="298"/>
      <c r="S13" s="298"/>
      <c r="T13" s="300"/>
      <c r="U13" s="330"/>
    </row>
    <row r="14" spans="1:23" s="68" customFormat="1" ht="165.75" x14ac:dyDescent="0.2">
      <c r="B14" s="309" t="s">
        <v>52</v>
      </c>
      <c r="C14" s="272" t="str">
        <f>+'1. Mapa y plan de tratamiento'!G11</f>
        <v>Posibilidad de afectación de la imagen institucional debido a retrasos en la implementación de los proyectos de tecnologías de la información, por falta de seguimiento.</v>
      </c>
      <c r="D14" s="275" t="s">
        <v>96</v>
      </c>
      <c r="E14" s="276">
        <f>VLOOKUP(D14,[1]Criterios!$A$20:$B$24,2,FALSE)</f>
        <v>0.6</v>
      </c>
      <c r="F14" s="305" t="str">
        <f>+'1. Mapa y plan de tratamiento'!F11</f>
        <v>Debido a la falta de seguimiento a la implementación de los proyectos de Tecnología</v>
      </c>
      <c r="G14" s="152" t="str">
        <f>+'1. Mapa y plan de tratamiento'!T11</f>
        <v>El líder de gobierno de TI, trimestralmente realiza seguimiento a la implementación de las iniciativas de transformación, presupuesto y hoja de ruta establecidos en el PETI, con el fin de revisar los avances o dificultades presentados y  evitar retrasos en el desarrollo de los proyectos de acuerdo con lo establecido en el indicador del Plan Estratégico de Tecnologías de la Información (PLA-TI-006).
Como evidencia se cuenta con informe de seguimiento y monitoreo que refleja el estado de la implementación de las iniciativas.
En caso de identificarse alguna iniciativa con rezago, se debe presentar en la mesa técnica de articulación de proyectos con componentes de TI, analizar la situación y proceder con la gestión para dar cumplimiento con lo programado. Como evidencia se cuenta con el acta de la mesa.</v>
      </c>
      <c r="H14" s="69" t="s">
        <v>97</v>
      </c>
      <c r="I14" s="70">
        <f>VLOOKUP(H14,[1]Criterios!$B$3:$C$6,2,FALSE)</f>
        <v>0.25</v>
      </c>
      <c r="J14" s="69" t="s">
        <v>58</v>
      </c>
      <c r="K14" s="70">
        <f>VLOOKUP(J14,[1]Criterios!$B$7:$C$9,2,FALSE)</f>
        <v>0.15</v>
      </c>
      <c r="L14" s="69" t="s">
        <v>98</v>
      </c>
      <c r="M14" s="69" t="s">
        <v>99</v>
      </c>
      <c r="N14" s="69" t="s">
        <v>100</v>
      </c>
      <c r="O14" s="69" t="s">
        <v>101</v>
      </c>
      <c r="P14" s="69" t="s">
        <v>102</v>
      </c>
      <c r="Q14" s="71">
        <f t="shared" ref="Q14:Q25" si="0">+I14+K14</f>
        <v>0.4</v>
      </c>
      <c r="R14" s="71">
        <f>(E14-(E14*Q14))</f>
        <v>0.36</v>
      </c>
      <c r="S14" s="310">
        <f>IF(R15&gt;1%,R15,R14)</f>
        <v>0.36</v>
      </c>
      <c r="T14" s="307">
        <f>IF(S18&gt;1%,S18,(IF(S16&gt;1%,S16,S14)))</f>
        <v>0.36</v>
      </c>
      <c r="U14" s="308" t="str">
        <f>IF(T14&lt;=20%,[1]Criterios!$A$20,IF(T14&lt;=40%,[1]Criterios!$A$21,IF(T14&lt;=60%,[1]Criterios!$A$22,IF(T14&lt;=80,[1]Criterios!$A$23,[1]Criterios!$A$24))))</f>
        <v>Baja</v>
      </c>
    </row>
    <row r="15" spans="1:23" s="68" customFormat="1" ht="14.25" x14ac:dyDescent="0.2">
      <c r="B15" s="243"/>
      <c r="C15" s="273"/>
      <c r="D15" s="245"/>
      <c r="E15" s="247"/>
      <c r="F15" s="306"/>
      <c r="G15" s="72"/>
      <c r="H15" s="73" t="s">
        <v>104</v>
      </c>
      <c r="I15" s="74">
        <f>VLOOKUP(H15,[1]Criterios!$B$3:$C$6,2,FALSE)</f>
        <v>0</v>
      </c>
      <c r="J15" s="73" t="s">
        <v>104</v>
      </c>
      <c r="K15" s="74">
        <f>VLOOKUP(J15,[1]Criterios!$B$7:$C$9,2,FALSE)</f>
        <v>0</v>
      </c>
      <c r="L15" s="73"/>
      <c r="M15" s="73"/>
      <c r="N15" s="73"/>
      <c r="O15" s="73"/>
      <c r="P15" s="73"/>
      <c r="Q15" s="75">
        <f t="shared" si="0"/>
        <v>0</v>
      </c>
      <c r="R15" s="75">
        <f>(R14-(R14*Q15))</f>
        <v>0.36</v>
      </c>
      <c r="S15" s="240"/>
      <c r="T15" s="233"/>
      <c r="U15" s="235"/>
    </row>
    <row r="16" spans="1:23" s="68" customFormat="1" ht="14.25" x14ac:dyDescent="0.2">
      <c r="B16" s="243"/>
      <c r="C16" s="273"/>
      <c r="D16" s="245"/>
      <c r="E16" s="247"/>
      <c r="F16" s="237"/>
      <c r="G16" s="72"/>
      <c r="H16" s="73" t="s">
        <v>104</v>
      </c>
      <c r="I16" s="74">
        <f>VLOOKUP(H16,[1]Criterios!$B$3:$C$6,2,FALSE)</f>
        <v>0</v>
      </c>
      <c r="J16" s="73" t="s">
        <v>104</v>
      </c>
      <c r="K16" s="74">
        <v>0</v>
      </c>
      <c r="L16" s="73"/>
      <c r="M16" s="73"/>
      <c r="N16" s="73"/>
      <c r="O16" s="73"/>
      <c r="P16" s="73"/>
      <c r="Q16" s="75">
        <v>0</v>
      </c>
      <c r="R16" s="75">
        <f>IF(Q16&gt;1%,(R15-(R15*Q16)),Q16)</f>
        <v>0</v>
      </c>
      <c r="S16" s="239">
        <f>IF(R17&gt;1%,R17,R16)</f>
        <v>0</v>
      </c>
      <c r="T16" s="233"/>
      <c r="U16" s="235"/>
    </row>
    <row r="17" spans="1:23" s="68" customFormat="1" ht="14.25" x14ac:dyDescent="0.2">
      <c r="B17" s="243"/>
      <c r="C17" s="273"/>
      <c r="D17" s="245"/>
      <c r="E17" s="247"/>
      <c r="F17" s="238"/>
      <c r="G17" s="72"/>
      <c r="H17" s="73" t="s">
        <v>104</v>
      </c>
      <c r="I17" s="74">
        <f>VLOOKUP(H17,[1]Criterios!$B$3:$C$6,2,FALSE)</f>
        <v>0</v>
      </c>
      <c r="J17" s="73" t="s">
        <v>104</v>
      </c>
      <c r="K17" s="74">
        <f>VLOOKUP(J17,[1]Criterios!$B$7:$C$9,2,FALSE)</f>
        <v>0</v>
      </c>
      <c r="L17" s="73"/>
      <c r="M17" s="73"/>
      <c r="N17" s="73"/>
      <c r="O17" s="73"/>
      <c r="P17" s="73"/>
      <c r="Q17" s="75">
        <f t="shared" si="0"/>
        <v>0</v>
      </c>
      <c r="R17" s="75">
        <f>(R16-(R16*Q17))</f>
        <v>0</v>
      </c>
      <c r="S17" s="240"/>
      <c r="T17" s="233"/>
      <c r="U17" s="235"/>
    </row>
    <row r="18" spans="1:23" s="68" customFormat="1" ht="14.25" x14ac:dyDescent="0.2">
      <c r="B18" s="243"/>
      <c r="C18" s="273"/>
      <c r="D18" s="245"/>
      <c r="E18" s="247"/>
      <c r="F18" s="237"/>
      <c r="G18" s="76"/>
      <c r="H18" s="73" t="s">
        <v>104</v>
      </c>
      <c r="I18" s="77">
        <f>VLOOKUP(H18,[1]Criterios!$B$3:$C$6,2,FALSE)</f>
        <v>0</v>
      </c>
      <c r="J18" s="73" t="s">
        <v>104</v>
      </c>
      <c r="K18" s="77">
        <f>VLOOKUP(J18,[1]Criterios!$B$7:$C$9,2,FALSE)</f>
        <v>0</v>
      </c>
      <c r="L18" s="73"/>
      <c r="M18" s="73"/>
      <c r="N18" s="73"/>
      <c r="O18" s="73"/>
      <c r="P18" s="73"/>
      <c r="Q18" s="79">
        <f t="shared" si="0"/>
        <v>0</v>
      </c>
      <c r="R18" s="79">
        <f>IF(Q18&gt;1%,(R17-(R17*Q18)),Q18)</f>
        <v>0</v>
      </c>
      <c r="S18" s="239">
        <f>IF(R19&gt;1%,R19,R18)</f>
        <v>0</v>
      </c>
      <c r="T18" s="233"/>
      <c r="U18" s="235"/>
    </row>
    <row r="19" spans="1:23" s="68" customFormat="1" ht="14.25" x14ac:dyDescent="0.2">
      <c r="B19" s="244"/>
      <c r="C19" s="274"/>
      <c r="D19" s="246"/>
      <c r="E19" s="248"/>
      <c r="F19" s="241"/>
      <c r="G19" s="80"/>
      <c r="H19" s="81" t="s">
        <v>104</v>
      </c>
      <c r="I19" s="82">
        <f>VLOOKUP(H19,[1]Criterios!$B$3:$C$6,2,FALSE)</f>
        <v>0</v>
      </c>
      <c r="J19" s="81" t="s">
        <v>104</v>
      </c>
      <c r="K19" s="82">
        <f>VLOOKUP(J19,[1]Criterios!$B$7:$C$9,2,FALSE)</f>
        <v>0</v>
      </c>
      <c r="L19" s="81"/>
      <c r="M19" s="81"/>
      <c r="N19" s="81"/>
      <c r="O19" s="81"/>
      <c r="P19" s="81"/>
      <c r="Q19" s="83">
        <f t="shared" si="0"/>
        <v>0</v>
      </c>
      <c r="R19" s="83">
        <f>IF(Q19&gt;1%,(R18-(R18*Q19)),Q19)</f>
        <v>0</v>
      </c>
      <c r="S19" s="242"/>
      <c r="T19" s="234"/>
      <c r="U19" s="236"/>
    </row>
    <row r="20" spans="1:23" s="68" customFormat="1" ht="173.25" customHeight="1" x14ac:dyDescent="0.2">
      <c r="B20" s="243" t="s">
        <v>65</v>
      </c>
      <c r="C20" s="273" t="s">
        <v>215</v>
      </c>
      <c r="D20" s="245" t="s">
        <v>96</v>
      </c>
      <c r="E20" s="247">
        <f>VLOOKUP(D20,[1]Criterios!$A$20:$B$24,2,FALSE)</f>
        <v>0.6</v>
      </c>
      <c r="F20" s="305" t="s">
        <v>224</v>
      </c>
      <c r="G20" s="167" t="str">
        <f>+'1. Mapa y plan de tratamiento'!T12</f>
        <v xml:space="preserve">El líder de mesa de servicios mensualmente verifica los incidentes reportados por área y oportunidad de la respuesta (casos solucionados efectivamente), con el fin de generar alertas al proceso, identificar casos recurrentes  y formular acciones de mejora en la atención en cada nivel de servicio, de acuerdo con lo establecido en el procedimiento Gestión de requerimientos e incidentes de tecnologías de la información (PCD-SMT-008).
Como evidencia se cuenta con un informe de incidentes reportados y los planes de mejora con las acciones definidas y realizadas trimestralmente, cuando aplique.
En caso de presentarse alguna inconsistencia en el seguimiento, se debe analizar y proceder con las alertas o acciones respectivas para dar solución a lo presentado.  </v>
      </c>
      <c r="H20" s="78" t="s">
        <v>97</v>
      </c>
      <c r="I20" s="77">
        <f>VLOOKUP(H20,[1]Criterios!$B$3:$C$6,2,FALSE)</f>
        <v>0.25</v>
      </c>
      <c r="J20" s="78" t="s">
        <v>58</v>
      </c>
      <c r="K20" s="77">
        <f>VLOOKUP(J20,[1]Criterios!$B$7:$C$9,2,FALSE)</f>
        <v>0.15</v>
      </c>
      <c r="L20" s="78" t="s">
        <v>98</v>
      </c>
      <c r="M20" s="78" t="s">
        <v>99</v>
      </c>
      <c r="N20" s="78" t="s">
        <v>100</v>
      </c>
      <c r="O20" s="78" t="s">
        <v>101</v>
      </c>
      <c r="P20" s="78" t="s">
        <v>102</v>
      </c>
      <c r="Q20" s="79">
        <f t="shared" si="0"/>
        <v>0.4</v>
      </c>
      <c r="R20" s="79">
        <f>(E20-(E20*Q20))</f>
        <v>0.36</v>
      </c>
      <c r="S20" s="304">
        <f>IF(R21&gt;1%,R21,R20)</f>
        <v>0.36</v>
      </c>
      <c r="T20" s="233">
        <f>IF(S24&gt;1%,S24,(IF(S22&gt;1%,S22,S20)))</f>
        <v>0.27</v>
      </c>
      <c r="U20" s="235" t="str">
        <f>IF(T20&lt;=20%,[1]Criterios!$A$20,IF(T20&lt;=40%,[1]Criterios!$A$21,IF(T20&lt;=60%,[1]Criterios!$A$22,IF(T20&lt;=80,[1]Criterios!$A$23,[1]Criterios!$A$24))))</f>
        <v>Baja</v>
      </c>
    </row>
    <row r="21" spans="1:23" s="68" customFormat="1" ht="14.25" x14ac:dyDescent="0.2">
      <c r="B21" s="243"/>
      <c r="C21" s="273"/>
      <c r="D21" s="245"/>
      <c r="E21" s="247"/>
      <c r="F21" s="306"/>
      <c r="G21" s="168"/>
      <c r="H21" s="73" t="s">
        <v>104</v>
      </c>
      <c r="I21" s="74">
        <f>VLOOKUP(H21,[1]Criterios!$B$3:$C$6,2,FALSE)</f>
        <v>0</v>
      </c>
      <c r="J21" s="73" t="s">
        <v>104</v>
      </c>
      <c r="K21" s="74">
        <f>VLOOKUP(J21,[1]Criterios!$B$7:$C$9,2,FALSE)</f>
        <v>0</v>
      </c>
      <c r="L21" s="73"/>
      <c r="M21" s="73"/>
      <c r="N21" s="73"/>
      <c r="O21" s="73"/>
      <c r="P21" s="73"/>
      <c r="Q21" s="75">
        <f t="shared" si="0"/>
        <v>0</v>
      </c>
      <c r="R21" s="75">
        <f>(R20-(R20*Q21))</f>
        <v>0.36</v>
      </c>
      <c r="S21" s="240"/>
      <c r="T21" s="233"/>
      <c r="U21" s="235"/>
    </row>
    <row r="22" spans="1:23" s="68" customFormat="1" ht="153" x14ac:dyDescent="0.2">
      <c r="B22" s="243"/>
      <c r="C22" s="273"/>
      <c r="D22" s="245"/>
      <c r="E22" s="247"/>
      <c r="F22" s="237" t="str">
        <f>+'1. Mapa y plan de tratamiento'!F13</f>
        <v>2. Debido a debilidades o desconocimiento de las actividades establecidas para gestionar los requerimientos e incidentes de tecnologías de la información 
para la atención de la mesa de servicio y servicio de infraestructura tecnológica</v>
      </c>
      <c r="G22" s="167" t="str">
        <f>+'1. Mapa y plan de tratamiento'!T13</f>
        <v xml:space="preserve">El  líder de Infraestructura , trimestralmente revisa el mantenimiento de la infraestructura tecnológica con el fin de establecer las capacidades para  la adquisición e implementación referente a modernización y sostenibilidad de la infraestructura tecnológica para la SDIS, con el fin de brindar los servicios de manera efectiva, de acuerdo a lo establecido en el Plan de Mantenimiento de Infraestructura Tecnológica (PLA-TI-009).
La evidencia es un informe que el líder de mesa de Infraestructura Tecnológica elabora trimestralmente con los resultados del seguimiento.
En caso de encontrar alguna inconsistencia en el seguimiento se debe analizar y proceder con las acciones de mejora respectivas para dar solución a lo presentado. </v>
      </c>
      <c r="H22" s="73" t="s">
        <v>97</v>
      </c>
      <c r="I22" s="74">
        <f>VLOOKUP(H22,[1]Criterios!$B$3:$C$6,2,FALSE)</f>
        <v>0.25</v>
      </c>
      <c r="J22" s="73" t="s">
        <v>58</v>
      </c>
      <c r="K22" s="74">
        <v>0</v>
      </c>
      <c r="L22" s="73" t="s">
        <v>98</v>
      </c>
      <c r="M22" s="73" t="s">
        <v>99</v>
      </c>
      <c r="N22" s="73" t="s">
        <v>100</v>
      </c>
      <c r="O22" s="73" t="s">
        <v>101</v>
      </c>
      <c r="P22" s="73" t="s">
        <v>102</v>
      </c>
      <c r="Q22" s="75">
        <f t="shared" si="0"/>
        <v>0.25</v>
      </c>
      <c r="R22" s="75">
        <f>IF(Q22&gt;1%,(R21-(R21*Q22)),Q22)</f>
        <v>0.27</v>
      </c>
      <c r="S22" s="239">
        <f>IF(R23&gt;1%,R23,R22)</f>
        <v>0.27</v>
      </c>
      <c r="T22" s="233"/>
      <c r="U22" s="235"/>
    </row>
    <row r="23" spans="1:23" s="68" customFormat="1" ht="14.25" x14ac:dyDescent="0.2">
      <c r="B23" s="243"/>
      <c r="C23" s="273"/>
      <c r="D23" s="245"/>
      <c r="E23" s="247"/>
      <c r="F23" s="238"/>
      <c r="G23" s="72" t="s">
        <v>103</v>
      </c>
      <c r="H23" s="73" t="s">
        <v>104</v>
      </c>
      <c r="I23" s="74">
        <f>VLOOKUP(H23,[1]Criterios!$B$3:$C$6,2,FALSE)</f>
        <v>0</v>
      </c>
      <c r="J23" s="73" t="s">
        <v>104</v>
      </c>
      <c r="K23" s="74">
        <f>VLOOKUP(J23,[1]Criterios!$B$7:$C$9,2,FALSE)</f>
        <v>0</v>
      </c>
      <c r="L23" s="73"/>
      <c r="M23" s="73"/>
      <c r="N23" s="73"/>
      <c r="O23" s="73"/>
      <c r="P23" s="73"/>
      <c r="Q23" s="75">
        <f t="shared" si="0"/>
        <v>0</v>
      </c>
      <c r="R23" s="75">
        <f>(R22-(R22*Q23))</f>
        <v>0.27</v>
      </c>
      <c r="S23" s="240"/>
      <c r="T23" s="233"/>
      <c r="U23" s="235"/>
    </row>
    <row r="24" spans="1:23" s="68" customFormat="1" ht="14.25" x14ac:dyDescent="0.2">
      <c r="B24" s="243"/>
      <c r="C24" s="273"/>
      <c r="D24" s="245"/>
      <c r="E24" s="247"/>
      <c r="F24" s="237"/>
      <c r="G24" s="76" t="s">
        <v>105</v>
      </c>
      <c r="H24" s="73" t="s">
        <v>104</v>
      </c>
      <c r="I24" s="77">
        <f>VLOOKUP(H24,[1]Criterios!$B$3:$C$6,2,FALSE)</f>
        <v>0</v>
      </c>
      <c r="J24" s="73" t="s">
        <v>104</v>
      </c>
      <c r="K24" s="77">
        <f>VLOOKUP(J24,[1]Criterios!$B$7:$C$9,2,FALSE)</f>
        <v>0</v>
      </c>
      <c r="L24" s="73"/>
      <c r="M24" s="73"/>
      <c r="N24" s="73"/>
      <c r="O24" s="73"/>
      <c r="P24" s="73"/>
      <c r="Q24" s="79">
        <f t="shared" si="0"/>
        <v>0</v>
      </c>
      <c r="R24" s="79">
        <f>IF(Q24&gt;1%,(R23-(R23*Q24)),Q24)</f>
        <v>0</v>
      </c>
      <c r="S24" s="239">
        <f>IF(R25&gt;1%,R25,R24)</f>
        <v>0</v>
      </c>
      <c r="T24" s="233"/>
      <c r="U24" s="235"/>
    </row>
    <row r="25" spans="1:23" s="68" customFormat="1" ht="14.25" x14ac:dyDescent="0.2">
      <c r="B25" s="244"/>
      <c r="C25" s="274"/>
      <c r="D25" s="246"/>
      <c r="E25" s="248"/>
      <c r="F25" s="241"/>
      <c r="G25" s="80" t="s">
        <v>103</v>
      </c>
      <c r="H25" s="81" t="s">
        <v>104</v>
      </c>
      <c r="I25" s="82">
        <f>VLOOKUP(H25,[1]Criterios!$B$3:$C$6,2,FALSE)</f>
        <v>0</v>
      </c>
      <c r="J25" s="81" t="s">
        <v>104</v>
      </c>
      <c r="K25" s="82">
        <f>VLOOKUP(J25,[1]Criterios!$B$7:$C$9,2,FALSE)</f>
        <v>0</v>
      </c>
      <c r="L25" s="81"/>
      <c r="M25" s="81"/>
      <c r="N25" s="81"/>
      <c r="O25" s="81"/>
      <c r="P25" s="81"/>
      <c r="Q25" s="83">
        <f t="shared" si="0"/>
        <v>0</v>
      </c>
      <c r="R25" s="83">
        <f>IF(Q25&gt;1%,(R24-(R24*Q25)),Q25)</f>
        <v>0</v>
      </c>
      <c r="S25" s="242"/>
      <c r="T25" s="234"/>
      <c r="U25" s="236"/>
    </row>
    <row r="26" spans="1:23" ht="15" x14ac:dyDescent="0.2">
      <c r="A26" s="62"/>
      <c r="B26" s="84"/>
      <c r="C26" s="84"/>
      <c r="D26" s="84"/>
      <c r="E26" s="84"/>
      <c r="F26" s="84"/>
      <c r="G26" s="84"/>
      <c r="J26" s="55"/>
      <c r="K26" s="55"/>
      <c r="L26" s="55"/>
      <c r="M26" s="55"/>
      <c r="N26" s="55"/>
      <c r="O26" s="55"/>
      <c r="P26" s="55"/>
      <c r="Q26" s="55"/>
      <c r="R26" s="55"/>
      <c r="S26" s="55"/>
      <c r="T26" s="55"/>
      <c r="U26" s="55"/>
    </row>
    <row r="27" spans="1:23" ht="4.5" customHeight="1" x14ac:dyDescent="0.2">
      <c r="A27" s="62"/>
      <c r="B27" s="63"/>
      <c r="C27" s="63"/>
      <c r="D27" s="55"/>
      <c r="E27" s="55"/>
      <c r="F27" s="55"/>
      <c r="G27" s="84"/>
      <c r="H27" s="63"/>
      <c r="I27" s="63"/>
      <c r="J27" s="63"/>
      <c r="K27" s="63"/>
      <c r="L27" s="63"/>
      <c r="M27" s="55"/>
      <c r="N27" s="55"/>
      <c r="O27" s="55"/>
      <c r="P27" s="55"/>
      <c r="Q27" s="55"/>
      <c r="R27" s="55"/>
      <c r="S27" s="55"/>
      <c r="T27" s="55"/>
      <c r="U27" s="55"/>
    </row>
    <row r="28" spans="1:23" ht="6.75" customHeight="1" x14ac:dyDescent="0.2">
      <c r="A28" s="62"/>
      <c r="B28" s="84"/>
      <c r="C28" s="84"/>
      <c r="D28" s="84"/>
      <c r="E28" s="84"/>
      <c r="F28" s="84"/>
      <c r="G28" s="84"/>
      <c r="J28" s="55"/>
      <c r="K28" s="55"/>
      <c r="L28" s="55"/>
      <c r="M28" s="55"/>
      <c r="N28" s="55"/>
      <c r="O28" s="55"/>
      <c r="P28" s="55"/>
      <c r="Q28" s="55"/>
      <c r="R28" s="55"/>
      <c r="S28" s="55"/>
      <c r="T28" s="55"/>
      <c r="U28" s="55"/>
    </row>
    <row r="29" spans="1:23" ht="16.5" customHeight="1" x14ac:dyDescent="0.2">
      <c r="A29" s="62"/>
      <c r="B29" s="251" t="s">
        <v>106</v>
      </c>
      <c r="C29" s="252"/>
      <c r="D29" s="252"/>
      <c r="E29" s="252"/>
      <c r="F29" s="252"/>
      <c r="G29" s="252"/>
      <c r="H29" s="252"/>
      <c r="I29" s="252"/>
      <c r="J29" s="252"/>
      <c r="K29" s="252"/>
      <c r="L29" s="252"/>
      <c r="M29" s="252"/>
      <c r="N29" s="252"/>
      <c r="O29" s="252"/>
      <c r="P29" s="252"/>
      <c r="Q29" s="252"/>
      <c r="R29" s="252"/>
      <c r="S29" s="252"/>
      <c r="T29" s="252"/>
      <c r="U29" s="252"/>
      <c r="V29" s="252"/>
      <c r="W29" s="253"/>
    </row>
    <row r="30" spans="1:23" ht="15" x14ac:dyDescent="0.2">
      <c r="A30" s="62"/>
      <c r="B30" s="58"/>
      <c r="C30" s="58"/>
      <c r="D30" s="60"/>
      <c r="E30" s="60"/>
      <c r="F30" s="60"/>
      <c r="H30" s="63"/>
      <c r="I30" s="63"/>
      <c r="J30" s="63"/>
      <c r="K30" s="63"/>
      <c r="L30" s="63"/>
    </row>
    <row r="31" spans="1:23" ht="15" customHeight="1" x14ac:dyDescent="0.2">
      <c r="A31" s="62"/>
      <c r="B31" s="287" t="s">
        <v>69</v>
      </c>
      <c r="C31" s="288"/>
      <c r="D31" s="289">
        <v>46125</v>
      </c>
      <c r="E31" s="290"/>
      <c r="F31" s="63" t="s">
        <v>70</v>
      </c>
      <c r="G31" s="291" t="s">
        <v>49</v>
      </c>
      <c r="H31" s="290"/>
      <c r="I31" s="292" t="s">
        <v>107</v>
      </c>
      <c r="J31" s="287"/>
      <c r="K31" s="287"/>
      <c r="L31" s="287"/>
      <c r="M31" s="288"/>
      <c r="N31" s="291" t="s">
        <v>230</v>
      </c>
      <c r="O31" s="293"/>
      <c r="P31" s="293"/>
      <c r="Q31" s="293"/>
      <c r="R31" s="290"/>
      <c r="T31" s="55"/>
      <c r="U31" s="55"/>
    </row>
    <row r="32" spans="1:23" ht="15" x14ac:dyDescent="0.2">
      <c r="A32" s="62"/>
      <c r="B32" s="58"/>
      <c r="C32" s="58"/>
      <c r="D32" s="60"/>
      <c r="E32" s="60"/>
      <c r="F32" s="60"/>
      <c r="H32" s="301"/>
      <c r="I32" s="301"/>
      <c r="J32" s="301"/>
      <c r="K32" s="301"/>
      <c r="L32" s="301"/>
    </row>
    <row r="33" spans="2:23" s="65" customFormat="1" ht="28.5" customHeight="1" x14ac:dyDescent="0.25">
      <c r="B33" s="277" t="s">
        <v>73</v>
      </c>
      <c r="C33" s="277" t="s">
        <v>74</v>
      </c>
      <c r="D33" s="280" t="s">
        <v>75</v>
      </c>
      <c r="E33" s="281"/>
      <c r="F33" s="277" t="s">
        <v>76</v>
      </c>
      <c r="G33" s="277" t="s">
        <v>77</v>
      </c>
      <c r="H33" s="284" t="s">
        <v>78</v>
      </c>
      <c r="I33" s="285"/>
      <c r="J33" s="285"/>
      <c r="K33" s="285"/>
      <c r="L33" s="285"/>
      <c r="M33" s="285"/>
      <c r="N33" s="285"/>
      <c r="O33" s="285"/>
      <c r="P33" s="286"/>
      <c r="Q33" s="294" t="s">
        <v>79</v>
      </c>
      <c r="R33" s="295"/>
      <c r="S33" s="295"/>
      <c r="T33" s="296"/>
      <c r="U33" s="66" t="s">
        <v>80</v>
      </c>
      <c r="V33" s="261" t="s">
        <v>108</v>
      </c>
      <c r="W33" s="85"/>
    </row>
    <row r="34" spans="2:23" s="65" customFormat="1" ht="21.75" customHeight="1" x14ac:dyDescent="0.25">
      <c r="B34" s="278"/>
      <c r="C34" s="278"/>
      <c r="D34" s="282"/>
      <c r="E34" s="283"/>
      <c r="F34" s="278"/>
      <c r="G34" s="278"/>
      <c r="H34" s="284" t="s">
        <v>81</v>
      </c>
      <c r="I34" s="285"/>
      <c r="J34" s="285"/>
      <c r="K34" s="286"/>
      <c r="L34" s="284" t="s">
        <v>82</v>
      </c>
      <c r="M34" s="285"/>
      <c r="N34" s="285"/>
      <c r="O34" s="285"/>
      <c r="P34" s="286"/>
      <c r="Q34" s="297" t="s">
        <v>83</v>
      </c>
      <c r="R34" s="297" t="s">
        <v>84</v>
      </c>
      <c r="S34" s="297" t="s">
        <v>85</v>
      </c>
      <c r="T34" s="299" t="s">
        <v>86</v>
      </c>
      <c r="U34" s="302" t="s">
        <v>220</v>
      </c>
      <c r="V34" s="262"/>
      <c r="W34" s="85"/>
    </row>
    <row r="35" spans="2:23" s="65" customFormat="1" ht="63.75" x14ac:dyDescent="0.25">
      <c r="B35" s="279"/>
      <c r="C35" s="279"/>
      <c r="D35" s="67" t="s">
        <v>88</v>
      </c>
      <c r="E35" s="67" t="s">
        <v>36</v>
      </c>
      <c r="F35" s="279"/>
      <c r="G35" s="279"/>
      <c r="H35" s="67" t="s">
        <v>89</v>
      </c>
      <c r="I35" s="67" t="s">
        <v>90</v>
      </c>
      <c r="J35" s="67" t="s">
        <v>91</v>
      </c>
      <c r="K35" s="67" t="s">
        <v>90</v>
      </c>
      <c r="L35" s="67" t="s">
        <v>92</v>
      </c>
      <c r="M35" s="39" t="s">
        <v>38</v>
      </c>
      <c r="N35" s="39" t="s">
        <v>93</v>
      </c>
      <c r="O35" s="39" t="s">
        <v>94</v>
      </c>
      <c r="P35" s="67" t="s">
        <v>95</v>
      </c>
      <c r="Q35" s="298"/>
      <c r="R35" s="298"/>
      <c r="S35" s="298"/>
      <c r="T35" s="300"/>
      <c r="U35" s="303"/>
      <c r="V35" s="263"/>
      <c r="W35" s="85"/>
    </row>
    <row r="36" spans="2:23" s="122" customFormat="1" ht="285" x14ac:dyDescent="0.2">
      <c r="B36" s="225" t="str">
        <f>+'1. Mapa y plan de tratamiento'!E11</f>
        <v>R-GTI-001</v>
      </c>
      <c r="C36" s="272" t="str">
        <f>+'1. Mapa y plan de tratamiento'!G11</f>
        <v>Posibilidad de afectación de la imagen institucional debido a retrasos en la implementación de los proyectos de tecnologías de la información, por falta de seguimiento.</v>
      </c>
      <c r="D36" s="275" t="s">
        <v>96</v>
      </c>
      <c r="E36" s="276">
        <f>VLOOKUP(D36,[1]Criterios!$A$20:$B$24,2,FALSE)</f>
        <v>0.6</v>
      </c>
      <c r="F36" s="231" t="str">
        <f>+'1. Mapa y plan de tratamiento'!F11</f>
        <v>Debido a la falta de seguimiento a la implementación de los proyectos de Tecnología</v>
      </c>
      <c r="G36" s="149" t="str">
        <f>+'1. Mapa y plan de tratamiento'!M11</f>
        <v>El líder de gobierno de TI, trimestralmente realiza seguimiento a la implementación de las iniciativas de transformación, presupuesto y hoja de ruta establecidos en el PETI, con el fin de revisar los avances o dificultades presentados y  evitar retrasos en el desarrollo de los proyectos de acuerdo con lo establecido en el indicador del Plan Estratégico de Tecnologías de la Información (PLA-TI-006).
Como evidencia se cuenta con informe de seguimiento y monitoreo que refleja el estado de la implementación de las iniciativas.
En caso de identificarse alguna iniciativa con rezago, se debe presentar en la mesa técnica de articulación de proyectos con componentes de TI, analizar la situación y proceder con la gestión para dar cumplimiento con lo programado. Como evidencia se cuenta con el acta de la mesa.</v>
      </c>
      <c r="H36" s="118" t="s">
        <v>97</v>
      </c>
      <c r="I36" s="119">
        <f>VLOOKUP(H36,[1]Criterios!$B$3:$C$6,2,FALSE)</f>
        <v>0.25</v>
      </c>
      <c r="J36" s="118" t="s">
        <v>58</v>
      </c>
      <c r="K36" s="119">
        <f>VLOOKUP(J36,[1]Criterios!$B$7:$C$9,2,FALSE)</f>
        <v>0.15</v>
      </c>
      <c r="L36" s="120" t="s">
        <v>98</v>
      </c>
      <c r="M36" s="120" t="s">
        <v>99</v>
      </c>
      <c r="N36" s="120" t="s">
        <v>100</v>
      </c>
      <c r="O36" s="120" t="s">
        <v>101</v>
      </c>
      <c r="P36" s="120" t="s">
        <v>102</v>
      </c>
      <c r="Q36" s="121">
        <f t="shared" ref="Q36:Q47" si="1">+I36+K36</f>
        <v>0.4</v>
      </c>
      <c r="R36" s="121">
        <f>(E36-(E36*Q36))</f>
        <v>0.36</v>
      </c>
      <c r="S36" s="232">
        <f>IF(R37&gt;1%,R37,R36)</f>
        <v>0.36</v>
      </c>
      <c r="T36" s="210">
        <f>IF(S40&gt;1%,S40,(IF(S38&gt;1%,S38,S36)))</f>
        <v>0.36</v>
      </c>
      <c r="U36" s="213" t="str">
        <f>IF(T36&lt;=20%,[1]Criterios!$A$20,IF(T36&lt;=40%,[1]Criterios!$A$21,IF(T36&lt;=60%,[1]Criterios!$A$22,IF(T36&lt;=80,[1]Criterios!$A$23,[1]Criterios!$A$24))))</f>
        <v>Baja</v>
      </c>
      <c r="V36" s="354" t="s">
        <v>233</v>
      </c>
    </row>
    <row r="37" spans="2:23" s="122" customFormat="1" ht="14.25" x14ac:dyDescent="0.2">
      <c r="B37" s="226"/>
      <c r="C37" s="273"/>
      <c r="D37" s="245"/>
      <c r="E37" s="247"/>
      <c r="F37" s="217"/>
      <c r="G37" s="169"/>
      <c r="H37" s="118" t="s">
        <v>104</v>
      </c>
      <c r="I37" s="124">
        <f>VLOOKUP(H37,[1]Criterios!$B$3:$C$6,2,FALSE)</f>
        <v>0</v>
      </c>
      <c r="J37" s="118" t="s">
        <v>104</v>
      </c>
      <c r="K37" s="124">
        <f>VLOOKUP(J37,[1]Criterios!$B$7:$C$9,2,FALSE)</f>
        <v>0</v>
      </c>
      <c r="L37" s="118"/>
      <c r="M37" s="118"/>
      <c r="N37" s="118"/>
      <c r="O37" s="118"/>
      <c r="P37" s="118"/>
      <c r="Q37" s="125">
        <f t="shared" si="1"/>
        <v>0</v>
      </c>
      <c r="R37" s="125">
        <f>(R36-(R36*Q37))</f>
        <v>0.36</v>
      </c>
      <c r="S37" s="219"/>
      <c r="T37" s="211"/>
      <c r="U37" s="214"/>
      <c r="V37" s="165"/>
    </row>
    <row r="38" spans="2:23" s="122" customFormat="1" ht="14.25" x14ac:dyDescent="0.2">
      <c r="B38" s="226"/>
      <c r="C38" s="273"/>
      <c r="D38" s="245"/>
      <c r="E38" s="247"/>
      <c r="F38" s="216"/>
      <c r="G38" s="169"/>
      <c r="H38" s="118" t="s">
        <v>104</v>
      </c>
      <c r="I38" s="124">
        <v>0</v>
      </c>
      <c r="J38" s="118" t="s">
        <v>104</v>
      </c>
      <c r="K38" s="124">
        <v>0</v>
      </c>
      <c r="L38" s="120"/>
      <c r="M38" s="120"/>
      <c r="N38" s="120"/>
      <c r="O38" s="120"/>
      <c r="P38" s="120"/>
      <c r="Q38" s="125">
        <v>0</v>
      </c>
      <c r="R38" s="125">
        <f>IF(Q38&gt;1%,(R37-(R37*Q38)),Q38)</f>
        <v>0</v>
      </c>
      <c r="S38" s="218">
        <f>IF(R39&gt;1%,R39,R38)</f>
        <v>0</v>
      </c>
      <c r="T38" s="211"/>
      <c r="U38" s="214"/>
      <c r="V38" s="166"/>
    </row>
    <row r="39" spans="2:23" s="122" customFormat="1" ht="14.25" x14ac:dyDescent="0.2">
      <c r="B39" s="226"/>
      <c r="C39" s="273"/>
      <c r="D39" s="245"/>
      <c r="E39" s="247"/>
      <c r="F39" s="217"/>
      <c r="G39" s="169"/>
      <c r="H39" s="118" t="s">
        <v>104</v>
      </c>
      <c r="I39" s="124">
        <f>VLOOKUP(H39,[1]Criterios!$B$3:$C$6,2,FALSE)</f>
        <v>0</v>
      </c>
      <c r="J39" s="118" t="s">
        <v>104</v>
      </c>
      <c r="K39" s="124">
        <f>VLOOKUP(J39,[1]Criterios!$B$7:$C$9,2,FALSE)</f>
        <v>0</v>
      </c>
      <c r="L39" s="118"/>
      <c r="M39" s="118"/>
      <c r="N39" s="118"/>
      <c r="O39" s="118"/>
      <c r="P39" s="118"/>
      <c r="Q39" s="125">
        <f t="shared" si="1"/>
        <v>0</v>
      </c>
      <c r="R39" s="125">
        <f>(R38-(R38*Q39))</f>
        <v>0</v>
      </c>
      <c r="S39" s="219"/>
      <c r="T39" s="211"/>
      <c r="U39" s="214"/>
      <c r="V39" s="165"/>
    </row>
    <row r="40" spans="2:23" s="122" customFormat="1" ht="14.25" x14ac:dyDescent="0.2">
      <c r="B40" s="226"/>
      <c r="C40" s="273"/>
      <c r="D40" s="245"/>
      <c r="E40" s="247"/>
      <c r="F40" s="216"/>
      <c r="G40" s="170"/>
      <c r="H40" s="118" t="s">
        <v>104</v>
      </c>
      <c r="I40" s="128">
        <f>VLOOKUP(H40,[1]Criterios!$B$3:$C$6,2,FALSE)</f>
        <v>0</v>
      </c>
      <c r="J40" s="118" t="s">
        <v>104</v>
      </c>
      <c r="K40" s="128">
        <f>VLOOKUP(J40,[1]Criterios!$B$7:$C$9,2,FALSE)</f>
        <v>0</v>
      </c>
      <c r="L40" s="118"/>
      <c r="M40" s="118"/>
      <c r="N40" s="118"/>
      <c r="O40" s="118"/>
      <c r="P40" s="118"/>
      <c r="Q40" s="129">
        <f t="shared" si="1"/>
        <v>0</v>
      </c>
      <c r="R40" s="129">
        <f>IF(Q40&gt;1%,(R39-(R39*Q40)),Q40)</f>
        <v>0</v>
      </c>
      <c r="S40" s="218">
        <f>IF(R41&gt;1%,R41,R40)</f>
        <v>0</v>
      </c>
      <c r="T40" s="211"/>
      <c r="U40" s="214"/>
      <c r="V40" s="165"/>
    </row>
    <row r="41" spans="2:23" s="122" customFormat="1" ht="14.25" x14ac:dyDescent="0.2">
      <c r="B41" s="227"/>
      <c r="C41" s="274"/>
      <c r="D41" s="246"/>
      <c r="E41" s="248"/>
      <c r="F41" s="220"/>
      <c r="G41" s="171"/>
      <c r="H41" s="153" t="s">
        <v>104</v>
      </c>
      <c r="I41" s="154">
        <f>VLOOKUP(H41,[1]Criterios!$B$3:$C$6,2,FALSE)</f>
        <v>0</v>
      </c>
      <c r="J41" s="153" t="s">
        <v>104</v>
      </c>
      <c r="K41" s="131">
        <f>VLOOKUP(J41,[1]Criterios!$B$7:$C$9,2,FALSE)</f>
        <v>0</v>
      </c>
      <c r="L41" s="132"/>
      <c r="M41" s="132"/>
      <c r="N41" s="132"/>
      <c r="O41" s="132"/>
      <c r="P41" s="132"/>
      <c r="Q41" s="133">
        <f t="shared" si="1"/>
        <v>0</v>
      </c>
      <c r="R41" s="133">
        <f>IF(Q41&gt;1%,(R40-(R40*Q41)),Q41)</f>
        <v>0</v>
      </c>
      <c r="S41" s="221"/>
      <c r="T41" s="212"/>
      <c r="U41" s="215"/>
      <c r="V41" s="165"/>
    </row>
    <row r="42" spans="2:23" s="122" customFormat="1" ht="185.25" x14ac:dyDescent="0.2">
      <c r="B42" s="222" t="str">
        <f>+'1. Mapa y plan de tratamiento'!E12</f>
        <v>R-GTI-002</v>
      </c>
      <c r="C42" s="272" t="str">
        <f>+'1. Mapa y plan de tratamiento'!G12</f>
        <v xml:space="preserve">
Posibilidad de afectación económica por  demoras o reprocesos en la atención de incidentes o requerimientos tecnológicos, debido a la falta de alertas oportunas que permitan la gestión adecuada de la infraestructura y los servicios tecnológicos</v>
      </c>
      <c r="D42" s="275" t="s">
        <v>96</v>
      </c>
      <c r="E42" s="276">
        <f>VLOOKUP(D42,[1]Criterios!$A$20:$B$24,2,FALSE)</f>
        <v>0.6</v>
      </c>
      <c r="F42" s="231" t="str">
        <f>+'1. Mapa y plan de tratamiento'!F12</f>
        <v>1. Debido a  falta de seguimiento oportuno a los incidentes o requerimientos reportados en la mesa de servicio y servicio de infraestructura tecnológica</v>
      </c>
      <c r="G42" s="170" t="str">
        <f>+'1. Mapa y plan de tratamiento'!M12</f>
        <v xml:space="preserve">El líder de mesa de servicios mensualmente verifica los incidentes reportados por área y oportunidad de la respuesta (casos solucionados efectivamente), con el fin de generar alertas al proceso, identificar casos recurrentes  y formular acciones de mejora en la atención en cada nivel de servicio, de acuerdo con lo establecido en el procedimiento Gestión de requerimientos e incidentes de tecnologías de la información (PCD-SMT-008).
Como evidencia se cuenta con un informe de incidentes reportados y los planes de mejora con las acciones definidas y realizadas trimestralmente, cuando aplique.
En caso de presentarse alguna inconsistencia en el seguimiento, se debe analizar y proceder con las alertas o acciones respectivas para dar solución a lo presentado.  </v>
      </c>
      <c r="H42" s="120" t="s">
        <v>97</v>
      </c>
      <c r="I42" s="119">
        <f>VLOOKUP(H42,[1]Criterios!$B$3:$C$6,2,FALSE)</f>
        <v>0.25</v>
      </c>
      <c r="J42" s="120" t="s">
        <v>204</v>
      </c>
      <c r="K42" s="128">
        <f>VLOOKUP(J42,[1]Criterios!$B$7:$C$9,2,FALSE)</f>
        <v>0.25</v>
      </c>
      <c r="L42" s="134" t="s">
        <v>98</v>
      </c>
      <c r="M42" s="134" t="s">
        <v>99</v>
      </c>
      <c r="N42" s="134" t="s">
        <v>100</v>
      </c>
      <c r="O42" s="134" t="s">
        <v>101</v>
      </c>
      <c r="P42" s="134" t="s">
        <v>102</v>
      </c>
      <c r="Q42" s="121">
        <f t="shared" si="1"/>
        <v>0.5</v>
      </c>
      <c r="R42" s="121">
        <f>(E42-(E42*Q42))</f>
        <v>0.3</v>
      </c>
      <c r="S42" s="232">
        <f>IF(R43&gt;1%,R43,R42)</f>
        <v>0.3</v>
      </c>
      <c r="T42" s="210">
        <f>IF(S46&gt;1%,S46,(IF(S44&gt;1%,S44,S42)))</f>
        <v>0.255</v>
      </c>
      <c r="U42" s="213" t="str">
        <f>IF(T42&lt;=20%,[1]Criterios!$A$20,IF(T42&lt;=40%,[1]Criterios!$A$21,IF(T42&lt;=60%,[1]Criterios!$A$22,IF(T42&lt;=80,[1]Criterios!$A$23,[1]Criterios!$A$24))))</f>
        <v>Baja</v>
      </c>
      <c r="V42" s="354" t="s">
        <v>234</v>
      </c>
    </row>
    <row r="43" spans="2:23" s="136" customFormat="1" ht="15" x14ac:dyDescent="0.2">
      <c r="B43" s="223"/>
      <c r="C43" s="273"/>
      <c r="D43" s="245"/>
      <c r="E43" s="247"/>
      <c r="F43" s="217"/>
      <c r="G43" s="123"/>
      <c r="H43" s="118" t="s">
        <v>104</v>
      </c>
      <c r="I43" s="124">
        <f>VLOOKUP(H43,[1]Criterios!$B$3:$C$6,2,FALSE)</f>
        <v>0</v>
      </c>
      <c r="J43" s="118" t="s">
        <v>104</v>
      </c>
      <c r="K43" s="124">
        <f>VLOOKUP(J43,[1]Criterios!$B$7:$C$9,2,FALSE)</f>
        <v>0</v>
      </c>
      <c r="L43" s="118"/>
      <c r="M43" s="118"/>
      <c r="N43" s="118"/>
      <c r="O43" s="118"/>
      <c r="P43" s="118"/>
      <c r="Q43" s="125">
        <f t="shared" si="1"/>
        <v>0</v>
      </c>
      <c r="R43" s="125">
        <f>(R42-(R42*Q43))</f>
        <v>0.3</v>
      </c>
      <c r="S43" s="219"/>
      <c r="T43" s="211"/>
      <c r="U43" s="214"/>
      <c r="V43" s="135"/>
    </row>
    <row r="44" spans="2:23" s="136" customFormat="1" ht="213.75" x14ac:dyDescent="0.2">
      <c r="B44" s="223"/>
      <c r="C44" s="273"/>
      <c r="D44" s="245"/>
      <c r="E44" s="247"/>
      <c r="F44" s="216" t="str">
        <f>+'1. Mapa y plan de tratamiento'!F13</f>
        <v>2. Debido a debilidades o desconocimiento de las actividades establecidas para gestionar los requerimientos e incidentes de tecnologías de la información 
para la atención de la mesa de servicio y servicio de infraestructura tecnológica</v>
      </c>
      <c r="G44" s="170" t="str">
        <f>+'1. Mapa y plan de tratamiento'!M13</f>
        <v xml:space="preserve">El  líder de Infraestructura , trimestralmente revisa el mantenimiento de la infraestructura tecnológica con el fin de establecer las capacidades para  la adquisición e implementación referente a modernización y sostenibilidad de la infraestructura tecnológica para la SDIS, con el fin de brindar los servicios de manera efectiva, de acuerdo a lo establecido en el Plan de Mantenimiento de Infraestructura Tecnológica (PLA-TI-009).
La evidencia es un informe que el líder de mesa de Infraestructura Tecnológica elabora trimestralmente con los resultados del seguimiento.
En caso de encontrar alguna inconsistencia en el seguimiento se debe analizar y proceder con las acciones de mejora respectivas para dar solución a lo presentado. </v>
      </c>
      <c r="H44" s="118" t="s">
        <v>97</v>
      </c>
      <c r="I44" s="124">
        <v>0</v>
      </c>
      <c r="J44" s="118" t="s">
        <v>58</v>
      </c>
      <c r="K44" s="124">
        <f>VLOOKUP(J44,[1]Criterios!$B$7:$C$9,2,FALSE)</f>
        <v>0.15</v>
      </c>
      <c r="L44" s="118" t="s">
        <v>98</v>
      </c>
      <c r="M44" s="118" t="s">
        <v>99</v>
      </c>
      <c r="N44" s="118" t="s">
        <v>100</v>
      </c>
      <c r="O44" s="118" t="s">
        <v>101</v>
      </c>
      <c r="P44" s="118" t="s">
        <v>102</v>
      </c>
      <c r="Q44" s="125">
        <f t="shared" si="1"/>
        <v>0.15</v>
      </c>
      <c r="R44" s="125">
        <f>IF(Q44&gt;1%,(R43-(R43*Q44)),Q44)</f>
        <v>0.255</v>
      </c>
      <c r="S44" s="218">
        <f>IF(R45&gt;1%,R45,R44)</f>
        <v>0.255</v>
      </c>
      <c r="T44" s="211"/>
      <c r="U44" s="214"/>
      <c r="V44" s="354" t="s">
        <v>233</v>
      </c>
    </row>
    <row r="45" spans="2:23" s="136" customFormat="1" ht="15" x14ac:dyDescent="0.2">
      <c r="B45" s="223"/>
      <c r="C45" s="273"/>
      <c r="D45" s="245"/>
      <c r="E45" s="247"/>
      <c r="F45" s="217"/>
      <c r="G45" s="123"/>
      <c r="H45" s="118" t="s">
        <v>104</v>
      </c>
      <c r="I45" s="124">
        <f>VLOOKUP(H45,[1]Criterios!$B$3:$C$6,2,FALSE)</f>
        <v>0</v>
      </c>
      <c r="J45" s="118" t="s">
        <v>104</v>
      </c>
      <c r="K45" s="124">
        <f>VLOOKUP(J45,[1]Criterios!$B$7:$C$9,2,FALSE)</f>
        <v>0</v>
      </c>
      <c r="L45" s="118"/>
      <c r="M45" s="118"/>
      <c r="N45" s="118"/>
      <c r="O45" s="118"/>
      <c r="P45" s="118"/>
      <c r="Q45" s="125">
        <f t="shared" si="1"/>
        <v>0</v>
      </c>
      <c r="R45" s="125">
        <f>(R44-(R44*Q45))</f>
        <v>0.255</v>
      </c>
      <c r="S45" s="219"/>
      <c r="T45" s="211"/>
      <c r="U45" s="214"/>
      <c r="V45" s="135"/>
    </row>
    <row r="46" spans="2:23" s="136" customFormat="1" ht="15" x14ac:dyDescent="0.2">
      <c r="B46" s="223"/>
      <c r="C46" s="273"/>
      <c r="D46" s="245"/>
      <c r="E46" s="247"/>
      <c r="F46" s="216"/>
      <c r="G46" s="127"/>
      <c r="H46" s="118" t="s">
        <v>104</v>
      </c>
      <c r="I46" s="128">
        <f>VLOOKUP(H46,[1]Criterios!$B$3:$C$6,2,FALSE)</f>
        <v>0</v>
      </c>
      <c r="J46" s="118" t="s">
        <v>104</v>
      </c>
      <c r="K46" s="128">
        <f>VLOOKUP(J46,[1]Criterios!$B$7:$C$9,2,FALSE)</f>
        <v>0</v>
      </c>
      <c r="L46" s="118"/>
      <c r="M46" s="118"/>
      <c r="N46" s="118"/>
      <c r="O46" s="118"/>
      <c r="P46" s="118"/>
      <c r="Q46" s="129">
        <f t="shared" si="1"/>
        <v>0</v>
      </c>
      <c r="R46" s="129">
        <f>IF(Q46&gt;1%,(R45-(R45*Q46)),Q46)</f>
        <v>0</v>
      </c>
      <c r="S46" s="218">
        <f>IF(R47&gt;1%,R47,R46)</f>
        <v>0</v>
      </c>
      <c r="T46" s="211"/>
      <c r="U46" s="214"/>
      <c r="V46" s="135"/>
    </row>
    <row r="47" spans="2:23" s="136" customFormat="1" ht="15" x14ac:dyDescent="0.2">
      <c r="B47" s="224"/>
      <c r="C47" s="274"/>
      <c r="D47" s="246"/>
      <c r="E47" s="248"/>
      <c r="F47" s="220"/>
      <c r="G47" s="130"/>
      <c r="H47" s="132" t="s">
        <v>104</v>
      </c>
      <c r="I47" s="131">
        <f>VLOOKUP(H47,[1]Criterios!$B$3:$C$6,2,FALSE)</f>
        <v>0</v>
      </c>
      <c r="J47" s="132" t="s">
        <v>104</v>
      </c>
      <c r="K47" s="131">
        <f>VLOOKUP(J47,[1]Criterios!$B$7:$C$9,2,FALSE)</f>
        <v>0</v>
      </c>
      <c r="L47" s="132"/>
      <c r="M47" s="132"/>
      <c r="N47" s="132"/>
      <c r="O47" s="132"/>
      <c r="P47" s="132"/>
      <c r="Q47" s="133">
        <f t="shared" si="1"/>
        <v>0</v>
      </c>
      <c r="R47" s="133">
        <f>IF(Q47&gt;1%,(R46-(R46*Q47)),Q47)</f>
        <v>0</v>
      </c>
      <c r="S47" s="221"/>
      <c r="T47" s="212"/>
      <c r="U47" s="215"/>
      <c r="V47" s="135"/>
    </row>
    <row r="48" spans="2:23" s="138" customFormat="1" x14ac:dyDescent="0.2">
      <c r="B48" s="137"/>
      <c r="C48" s="137"/>
      <c r="D48" s="137"/>
      <c r="E48" s="137"/>
      <c r="F48" s="137"/>
      <c r="G48" s="137"/>
      <c r="H48" s="87"/>
      <c r="I48" s="87"/>
      <c r="J48" s="87"/>
      <c r="K48" s="87"/>
      <c r="L48" s="87"/>
      <c r="M48" s="87"/>
      <c r="N48" s="87"/>
      <c r="O48" s="87"/>
      <c r="P48" s="87"/>
      <c r="Q48" s="87"/>
      <c r="R48" s="87"/>
      <c r="S48" s="87"/>
      <c r="T48" s="87"/>
      <c r="U48" s="87"/>
    </row>
    <row r="49" spans="1:23" s="138" customFormat="1" ht="5.25" customHeight="1" x14ac:dyDescent="0.2">
      <c r="B49" s="139"/>
      <c r="C49" s="139"/>
      <c r="D49" s="140"/>
      <c r="E49" s="140"/>
      <c r="F49" s="140"/>
      <c r="G49" s="141"/>
      <c r="H49" s="87"/>
      <c r="I49" s="87"/>
      <c r="J49" s="141"/>
      <c r="K49" s="141"/>
      <c r="L49" s="141"/>
      <c r="M49" s="140"/>
      <c r="N49" s="140"/>
      <c r="O49" s="140"/>
    </row>
    <row r="50" spans="1:23" s="138" customFormat="1" x14ac:dyDescent="0.2">
      <c r="B50" s="139"/>
      <c r="C50" s="139"/>
      <c r="D50" s="140"/>
      <c r="E50" s="140"/>
      <c r="F50" s="140"/>
      <c r="G50" s="141"/>
      <c r="H50" s="87"/>
      <c r="I50" s="87"/>
      <c r="J50" s="141"/>
      <c r="K50" s="141"/>
      <c r="L50" s="141"/>
      <c r="M50" s="140"/>
      <c r="N50" s="140"/>
      <c r="O50" s="140"/>
    </row>
    <row r="51" spans="1:23" s="138" customFormat="1" ht="6.75" customHeight="1" x14ac:dyDescent="0.2">
      <c r="A51" s="136"/>
      <c r="B51" s="137"/>
      <c r="C51" s="137"/>
      <c r="D51" s="137"/>
      <c r="E51" s="137"/>
      <c r="F51" s="137"/>
      <c r="G51" s="137"/>
      <c r="H51" s="87"/>
      <c r="I51" s="87"/>
      <c r="J51" s="87"/>
      <c r="K51" s="87"/>
      <c r="L51" s="87"/>
      <c r="M51" s="87"/>
      <c r="N51" s="87"/>
      <c r="O51" s="87"/>
      <c r="P51" s="87"/>
      <c r="Q51" s="87"/>
      <c r="R51" s="87"/>
      <c r="S51" s="87"/>
      <c r="T51" s="87"/>
      <c r="U51" s="87"/>
    </row>
    <row r="52" spans="1:23" s="138" customFormat="1" ht="16.5" customHeight="1" x14ac:dyDescent="0.2">
      <c r="A52" s="136"/>
      <c r="B52" s="251" t="s">
        <v>109</v>
      </c>
      <c r="C52" s="252"/>
      <c r="D52" s="252"/>
      <c r="E52" s="252"/>
      <c r="F52" s="252"/>
      <c r="G52" s="252"/>
      <c r="H52" s="252"/>
      <c r="I52" s="252"/>
      <c r="J52" s="252"/>
      <c r="K52" s="252"/>
      <c r="L52" s="252"/>
      <c r="M52" s="252"/>
      <c r="N52" s="252"/>
      <c r="O52" s="252"/>
      <c r="P52" s="252"/>
      <c r="Q52" s="252"/>
      <c r="R52" s="252"/>
      <c r="S52" s="252"/>
      <c r="T52" s="252"/>
      <c r="U52" s="252"/>
      <c r="V52" s="252"/>
      <c r="W52" s="253"/>
    </row>
    <row r="53" spans="1:23" s="138" customFormat="1" ht="15" x14ac:dyDescent="0.2">
      <c r="A53" s="136"/>
      <c r="B53" s="142"/>
      <c r="C53" s="142"/>
      <c r="D53" s="143"/>
      <c r="E53" s="143"/>
      <c r="F53" s="143"/>
      <c r="G53" s="141"/>
      <c r="H53" s="144"/>
      <c r="I53" s="144"/>
      <c r="J53" s="144"/>
      <c r="K53" s="144"/>
      <c r="L53" s="144"/>
      <c r="M53" s="140"/>
      <c r="N53" s="140"/>
      <c r="O53" s="140"/>
    </row>
    <row r="54" spans="1:23" s="138" customFormat="1" ht="15" customHeight="1" x14ac:dyDescent="0.2">
      <c r="A54" s="136"/>
      <c r="B54" s="254" t="s">
        <v>69</v>
      </c>
      <c r="C54" s="255"/>
      <c r="D54" s="256">
        <v>45811</v>
      </c>
      <c r="E54" s="257"/>
      <c r="F54" s="144" t="s">
        <v>70</v>
      </c>
      <c r="G54" s="258" t="s">
        <v>49</v>
      </c>
      <c r="H54" s="259"/>
      <c r="I54" s="266" t="s">
        <v>107</v>
      </c>
      <c r="J54" s="254"/>
      <c r="K54" s="254"/>
      <c r="L54" s="254"/>
      <c r="M54" s="255"/>
      <c r="N54" s="258" t="s">
        <v>110</v>
      </c>
      <c r="O54" s="260"/>
      <c r="P54" s="260"/>
      <c r="Q54" s="260"/>
      <c r="R54" s="259"/>
      <c r="T54" s="87"/>
      <c r="U54" s="87"/>
    </row>
    <row r="55" spans="1:23" s="138" customFormat="1" ht="15" x14ac:dyDescent="0.2">
      <c r="A55" s="136"/>
      <c r="B55" s="142"/>
      <c r="C55" s="142"/>
      <c r="D55" s="143"/>
      <c r="E55" s="143"/>
      <c r="F55" s="143"/>
      <c r="G55" s="141"/>
      <c r="H55" s="267"/>
      <c r="I55" s="267"/>
      <c r="J55" s="267"/>
      <c r="K55" s="267"/>
      <c r="L55" s="267"/>
      <c r="M55" s="140"/>
      <c r="N55" s="140"/>
      <c r="O55" s="140"/>
    </row>
    <row r="56" spans="1:23" s="145" customFormat="1" ht="28.5" customHeight="1" x14ac:dyDescent="0.2">
      <c r="B56" s="225" t="s">
        <v>73</v>
      </c>
      <c r="C56" s="225" t="s">
        <v>74</v>
      </c>
      <c r="D56" s="268" t="s">
        <v>75</v>
      </c>
      <c r="E56" s="269"/>
      <c r="F56" s="225" t="s">
        <v>76</v>
      </c>
      <c r="G56" s="225" t="s">
        <v>77</v>
      </c>
      <c r="H56" s="258" t="s">
        <v>78</v>
      </c>
      <c r="I56" s="260"/>
      <c r="J56" s="260"/>
      <c r="K56" s="260"/>
      <c r="L56" s="260"/>
      <c r="M56" s="260"/>
      <c r="N56" s="260"/>
      <c r="O56" s="260"/>
      <c r="P56" s="259"/>
      <c r="Q56" s="258" t="s">
        <v>79</v>
      </c>
      <c r="R56" s="260"/>
      <c r="S56" s="260"/>
      <c r="T56" s="259"/>
      <c r="U56" s="146" t="s">
        <v>80</v>
      </c>
      <c r="V56" s="261" t="s">
        <v>108</v>
      </c>
      <c r="W56" s="261" t="s">
        <v>111</v>
      </c>
    </row>
    <row r="57" spans="1:23" s="145" customFormat="1" ht="21.75" customHeight="1" x14ac:dyDescent="0.2">
      <c r="B57" s="226"/>
      <c r="C57" s="226"/>
      <c r="D57" s="270"/>
      <c r="E57" s="271"/>
      <c r="F57" s="226"/>
      <c r="G57" s="226"/>
      <c r="H57" s="258" t="s">
        <v>81</v>
      </c>
      <c r="I57" s="260"/>
      <c r="J57" s="260"/>
      <c r="K57" s="259"/>
      <c r="L57" s="258" t="s">
        <v>82</v>
      </c>
      <c r="M57" s="260"/>
      <c r="N57" s="260"/>
      <c r="O57" s="260"/>
      <c r="P57" s="259"/>
      <c r="Q57" s="225" t="s">
        <v>83</v>
      </c>
      <c r="R57" s="225" t="s">
        <v>84</v>
      </c>
      <c r="S57" s="225" t="s">
        <v>85</v>
      </c>
      <c r="T57" s="264" t="s">
        <v>86</v>
      </c>
      <c r="U57" s="264" t="s">
        <v>220</v>
      </c>
      <c r="V57" s="262"/>
      <c r="W57" s="262"/>
    </row>
    <row r="58" spans="1:23" s="145" customFormat="1" ht="63.75" x14ac:dyDescent="0.2">
      <c r="B58" s="227"/>
      <c r="C58" s="227"/>
      <c r="D58" s="147" t="s">
        <v>88</v>
      </c>
      <c r="E58" s="147" t="s">
        <v>36</v>
      </c>
      <c r="F58" s="227"/>
      <c r="G58" s="227"/>
      <c r="H58" s="147" t="s">
        <v>89</v>
      </c>
      <c r="I58" s="147" t="s">
        <v>90</v>
      </c>
      <c r="J58" s="147" t="s">
        <v>91</v>
      </c>
      <c r="K58" s="147" t="s">
        <v>90</v>
      </c>
      <c r="L58" s="147" t="s">
        <v>92</v>
      </c>
      <c r="M58" s="148" t="s">
        <v>38</v>
      </c>
      <c r="N58" s="148" t="s">
        <v>93</v>
      </c>
      <c r="O58" s="148" t="s">
        <v>94</v>
      </c>
      <c r="P58" s="147" t="s">
        <v>95</v>
      </c>
      <c r="Q58" s="227"/>
      <c r="R58" s="227"/>
      <c r="S58" s="227"/>
      <c r="T58" s="265"/>
      <c r="U58" s="265"/>
      <c r="V58" s="263"/>
      <c r="W58" s="263"/>
    </row>
    <row r="59" spans="1:23" s="122" customFormat="1" ht="14.25" x14ac:dyDescent="0.2">
      <c r="B59" s="222"/>
      <c r="C59" s="222"/>
      <c r="D59" s="225"/>
      <c r="E59" s="228"/>
      <c r="F59" s="231"/>
      <c r="G59" s="117"/>
      <c r="H59" s="118" t="s">
        <v>104</v>
      </c>
      <c r="I59" s="119">
        <f>VLOOKUP(H59,[1]Criterios!$B$3:$C$6,2,FALSE)</f>
        <v>0</v>
      </c>
      <c r="J59" s="118" t="s">
        <v>104</v>
      </c>
      <c r="K59" s="119">
        <f>VLOOKUP(J59,[1]Criterios!$B$7:$C$9,2,FALSE)</f>
        <v>0</v>
      </c>
      <c r="L59" s="120"/>
      <c r="M59" s="120"/>
      <c r="N59" s="120"/>
      <c r="O59" s="120"/>
      <c r="P59" s="120"/>
      <c r="Q59" s="121">
        <f t="shared" ref="Q59:Q70" si="2">+I59+K59</f>
        <v>0</v>
      </c>
      <c r="R59" s="121">
        <f>(E59-(E59*Q59))</f>
        <v>0</v>
      </c>
      <c r="S59" s="232">
        <f>IF(R60&gt;1%,R60,R59)</f>
        <v>0</v>
      </c>
      <c r="T59" s="210">
        <f>IF(S63&gt;1%,S63,(IF(S61&gt;1%,S61,S59)))</f>
        <v>0</v>
      </c>
      <c r="U59" s="213" t="str">
        <f>IF(T59&lt;=20%,[1]Criterios!$A$20,IF(T59&lt;=40%,[1]Criterios!$A$21,IF(T59&lt;=60%,[1]Criterios!$A$22,IF(T59&lt;=80,[1]Criterios!$A$23,[1]Criterios!$A$24))))</f>
        <v>Muy baja</v>
      </c>
      <c r="V59" s="120"/>
      <c r="W59" s="149"/>
    </row>
    <row r="60" spans="1:23" s="122" customFormat="1" ht="14.25" x14ac:dyDescent="0.2">
      <c r="B60" s="223"/>
      <c r="C60" s="223"/>
      <c r="D60" s="226"/>
      <c r="E60" s="229"/>
      <c r="F60" s="217"/>
      <c r="G60" s="123"/>
      <c r="H60" s="118" t="s">
        <v>104</v>
      </c>
      <c r="I60" s="119">
        <f>VLOOKUP(H60,[1]Criterios!$B$3:$C$6,2,FALSE)</f>
        <v>0</v>
      </c>
      <c r="J60" s="118" t="s">
        <v>104</v>
      </c>
      <c r="K60" s="124">
        <f>VLOOKUP(J60,[1]Criterios!$B$7:$C$9,2,FALSE)</f>
        <v>0</v>
      </c>
      <c r="L60" s="118"/>
      <c r="M60" s="118"/>
      <c r="N60" s="118"/>
      <c r="O60" s="118"/>
      <c r="P60" s="118"/>
      <c r="Q60" s="125">
        <f t="shared" si="2"/>
        <v>0</v>
      </c>
      <c r="R60" s="125">
        <f>(R59-(R59*Q60))</f>
        <v>0</v>
      </c>
      <c r="S60" s="219"/>
      <c r="T60" s="211"/>
      <c r="U60" s="214"/>
      <c r="V60" s="126"/>
      <c r="W60" s="150"/>
    </row>
    <row r="61" spans="1:23" s="122" customFormat="1" ht="14.25" x14ac:dyDescent="0.2">
      <c r="B61" s="223"/>
      <c r="C61" s="223"/>
      <c r="D61" s="226"/>
      <c r="E61" s="229"/>
      <c r="F61" s="216"/>
      <c r="G61" s="123"/>
      <c r="H61" s="153" t="s">
        <v>104</v>
      </c>
      <c r="I61" s="154">
        <f>VLOOKUP(H61,[1]Criterios!$B$3:$C$6,2,FALSE)</f>
        <v>0</v>
      </c>
      <c r="J61" s="153" t="s">
        <v>104</v>
      </c>
      <c r="K61" s="154">
        <f>VLOOKUP(J61,[1]Criterios!$B$7:$C$9,2,FALSE)</f>
        <v>0</v>
      </c>
      <c r="L61" s="120"/>
      <c r="M61" s="120"/>
      <c r="N61" s="120"/>
      <c r="O61" s="120"/>
      <c r="P61" s="120"/>
      <c r="Q61" s="125">
        <f t="shared" si="2"/>
        <v>0</v>
      </c>
      <c r="R61" s="125">
        <f>IF(Q61&gt;1%,(R60-(R60*Q61)),Q61)</f>
        <v>0</v>
      </c>
      <c r="S61" s="218">
        <f>IF(R62&gt;1%,R62,R61)</f>
        <v>0</v>
      </c>
      <c r="T61" s="211"/>
      <c r="U61" s="214"/>
      <c r="V61" s="120"/>
      <c r="W61" s="149"/>
    </row>
    <row r="62" spans="1:23" s="122" customFormat="1" ht="14.25" x14ac:dyDescent="0.2">
      <c r="B62" s="223"/>
      <c r="C62" s="223"/>
      <c r="D62" s="226"/>
      <c r="E62" s="229"/>
      <c r="F62" s="217"/>
      <c r="G62" s="123"/>
      <c r="H62" s="118" t="s">
        <v>104</v>
      </c>
      <c r="I62" s="124">
        <f>VLOOKUP(H62,[1]Criterios!$B$3:$C$6,2,FALSE)</f>
        <v>0</v>
      </c>
      <c r="J62" s="118" t="s">
        <v>104</v>
      </c>
      <c r="K62" s="124">
        <f>VLOOKUP(J62,[1]Criterios!$B$7:$C$9,2,FALSE)</f>
        <v>0</v>
      </c>
      <c r="L62" s="118"/>
      <c r="M62" s="118"/>
      <c r="N62" s="118"/>
      <c r="O62" s="118"/>
      <c r="P62" s="118"/>
      <c r="Q62" s="125">
        <f t="shared" si="2"/>
        <v>0</v>
      </c>
      <c r="R62" s="125">
        <f>(R61-(R61*Q62))</f>
        <v>0</v>
      </c>
      <c r="S62" s="219"/>
      <c r="T62" s="211"/>
      <c r="U62" s="214"/>
      <c r="V62" s="126"/>
      <c r="W62" s="150"/>
    </row>
    <row r="63" spans="1:23" s="122" customFormat="1" ht="14.25" x14ac:dyDescent="0.2">
      <c r="B63" s="223"/>
      <c r="C63" s="223"/>
      <c r="D63" s="226"/>
      <c r="E63" s="229"/>
      <c r="F63" s="216"/>
      <c r="G63" s="127"/>
      <c r="H63" s="134" t="s">
        <v>104</v>
      </c>
      <c r="I63" s="128">
        <f>VLOOKUP(H63,[1]Criterios!$B$3:$C$6,2,FALSE)</f>
        <v>0</v>
      </c>
      <c r="J63" s="134" t="s">
        <v>104</v>
      </c>
      <c r="K63" s="128">
        <f>VLOOKUP(J63,[1]Criterios!$B$7:$C$9,2,FALSE)</f>
        <v>0</v>
      </c>
      <c r="L63" s="118"/>
      <c r="M63" s="118"/>
      <c r="N63" s="118"/>
      <c r="O63" s="118"/>
      <c r="P63" s="118"/>
      <c r="Q63" s="129">
        <f t="shared" si="2"/>
        <v>0</v>
      </c>
      <c r="R63" s="129">
        <f>IF(Q63&gt;1%,(R62-(R62*Q63)),Q63)</f>
        <v>0</v>
      </c>
      <c r="S63" s="218">
        <f>IF(R64&gt;1%,R64,R63)</f>
        <v>0</v>
      </c>
      <c r="T63" s="211"/>
      <c r="U63" s="214"/>
      <c r="V63" s="126"/>
      <c r="W63" s="150"/>
    </row>
    <row r="64" spans="1:23" s="122" customFormat="1" ht="14.25" x14ac:dyDescent="0.2">
      <c r="B64" s="224"/>
      <c r="C64" s="224"/>
      <c r="D64" s="227"/>
      <c r="E64" s="230"/>
      <c r="F64" s="220"/>
      <c r="G64" s="130"/>
      <c r="H64" s="153" t="s">
        <v>104</v>
      </c>
      <c r="I64" s="155">
        <f>VLOOKUP(H64,[1]Criterios!$B$3:$C$6,2,FALSE)</f>
        <v>0</v>
      </c>
      <c r="J64" s="153" t="s">
        <v>104</v>
      </c>
      <c r="K64" s="154">
        <f>VLOOKUP(J64,[1]Criterios!$B$7:$C$9,2,FALSE)</f>
        <v>0</v>
      </c>
      <c r="L64" s="132"/>
      <c r="M64" s="132"/>
      <c r="N64" s="132"/>
      <c r="O64" s="132"/>
      <c r="P64" s="132"/>
      <c r="Q64" s="133">
        <f t="shared" si="2"/>
        <v>0</v>
      </c>
      <c r="R64" s="133">
        <f>IF(Q64&gt;1%,(R63-(R63*Q64)),Q64)</f>
        <v>0</v>
      </c>
      <c r="S64" s="221"/>
      <c r="T64" s="212"/>
      <c r="U64" s="215"/>
      <c r="V64" s="126"/>
      <c r="W64" s="150"/>
    </row>
    <row r="65" spans="2:23" s="122" customFormat="1" ht="14.25" x14ac:dyDescent="0.2">
      <c r="B65" s="243"/>
      <c r="C65" s="243"/>
      <c r="D65" s="245"/>
      <c r="E65" s="247"/>
      <c r="F65" s="249"/>
      <c r="G65" s="127"/>
      <c r="H65" s="120" t="s">
        <v>104</v>
      </c>
      <c r="I65" s="119">
        <f>VLOOKUP(H65,[1]Criterios!$B$3:$C$6,2,FALSE)</f>
        <v>0</v>
      </c>
      <c r="J65" s="120" t="s">
        <v>104</v>
      </c>
      <c r="K65" s="119">
        <f>VLOOKUP(J65,[1]Criterios!$B$7:$C$9,2,FALSE)</f>
        <v>0</v>
      </c>
      <c r="L65" s="134"/>
      <c r="M65" s="134"/>
      <c r="N65" s="134"/>
      <c r="O65" s="134"/>
      <c r="P65" s="134"/>
      <c r="Q65" s="129">
        <f t="shared" si="2"/>
        <v>0</v>
      </c>
      <c r="R65" s="129">
        <f>(E65-(E65*Q65))</f>
        <v>0</v>
      </c>
      <c r="S65" s="250">
        <f>IF(R66&gt;1%,R66,R65)</f>
        <v>0</v>
      </c>
      <c r="T65" s="233">
        <f>IF(S69&gt;1%,S69,(IF(S67&gt;1%,S67,S65)))</f>
        <v>0</v>
      </c>
      <c r="U65" s="235" t="str">
        <f>IF(T65&lt;=20%,[1]Criterios!$A$20,IF(T65&lt;=40%,[1]Criterios!$A$21,IF(T65&lt;=60%,[1]Criterios!$A$22,IF(T65&lt;=80,[1]Criterios!$A$23,[1]Criterios!$A$24))))</f>
        <v>Muy baja</v>
      </c>
      <c r="V65" s="120"/>
      <c r="W65" s="149"/>
    </row>
    <row r="66" spans="2:23" s="136" customFormat="1" ht="15" x14ac:dyDescent="0.2">
      <c r="B66" s="243"/>
      <c r="C66" s="243"/>
      <c r="D66" s="245"/>
      <c r="E66" s="247"/>
      <c r="F66" s="217"/>
      <c r="G66" s="123"/>
      <c r="H66" s="118" t="s">
        <v>104</v>
      </c>
      <c r="I66" s="119">
        <f>VLOOKUP(H66,[1]Criterios!$B$3:$C$6,2,FALSE)</f>
        <v>0</v>
      </c>
      <c r="J66" s="118" t="s">
        <v>104</v>
      </c>
      <c r="K66" s="124">
        <f>VLOOKUP(J66,[1]Criterios!$B$7:$C$9,2,FALSE)</f>
        <v>0</v>
      </c>
      <c r="L66" s="134"/>
      <c r="M66" s="134"/>
      <c r="N66" s="134"/>
      <c r="O66" s="134"/>
      <c r="P66" s="134"/>
      <c r="Q66" s="125">
        <f t="shared" si="2"/>
        <v>0</v>
      </c>
      <c r="R66" s="125">
        <f>(R65-(R65*Q66))</f>
        <v>0</v>
      </c>
      <c r="S66" s="219"/>
      <c r="T66" s="233"/>
      <c r="U66" s="235"/>
      <c r="V66" s="135"/>
      <c r="W66" s="151"/>
    </row>
    <row r="67" spans="2:23" s="136" customFormat="1" ht="15" x14ac:dyDescent="0.2">
      <c r="B67" s="243"/>
      <c r="C67" s="243"/>
      <c r="D67" s="245"/>
      <c r="E67" s="247"/>
      <c r="F67" s="237"/>
      <c r="G67" s="123"/>
      <c r="H67" s="118" t="s">
        <v>104</v>
      </c>
      <c r="I67" s="124">
        <v>0</v>
      </c>
      <c r="J67" s="118" t="s">
        <v>104</v>
      </c>
      <c r="K67" s="124">
        <f>VLOOKUP(J67,[1]Criterios!$B$7:$C$9,2,FALSE)</f>
        <v>0</v>
      </c>
      <c r="L67" s="118"/>
      <c r="M67" s="118"/>
      <c r="N67" s="118"/>
      <c r="O67" s="118"/>
      <c r="P67" s="118"/>
      <c r="Q67" s="125">
        <f t="shared" si="2"/>
        <v>0</v>
      </c>
      <c r="R67" s="125">
        <f>IF(Q67&gt;1%,(R66-(R66*Q67)),Q67)</f>
        <v>0</v>
      </c>
      <c r="S67" s="239">
        <f>IF(R68&gt;1%,R68,R67)</f>
        <v>0</v>
      </c>
      <c r="T67" s="233"/>
      <c r="U67" s="235"/>
      <c r="V67" s="120"/>
      <c r="W67" s="149"/>
    </row>
    <row r="68" spans="2:23" s="62" customFormat="1" ht="15" x14ac:dyDescent="0.2">
      <c r="B68" s="243"/>
      <c r="C68" s="243"/>
      <c r="D68" s="245"/>
      <c r="E68" s="247"/>
      <c r="F68" s="238"/>
      <c r="G68" s="72"/>
      <c r="H68" s="73" t="s">
        <v>104</v>
      </c>
      <c r="I68" s="70">
        <f>VLOOKUP(H68,[1]Criterios!$B$3:$C$6,2,FALSE)</f>
        <v>0</v>
      </c>
      <c r="J68" s="73" t="s">
        <v>104</v>
      </c>
      <c r="K68" s="74">
        <f>VLOOKUP(J68,[1]Criterios!$B$7:$C$9,2,FALSE)</f>
        <v>0</v>
      </c>
      <c r="L68" s="73"/>
      <c r="M68" s="73"/>
      <c r="N68" s="73"/>
      <c r="O68" s="73"/>
      <c r="P68" s="73"/>
      <c r="Q68" s="75">
        <f t="shared" si="2"/>
        <v>0</v>
      </c>
      <c r="R68" s="75">
        <f>(R67-(R67*Q68))</f>
        <v>0</v>
      </c>
      <c r="S68" s="240"/>
      <c r="T68" s="233"/>
      <c r="U68" s="235"/>
      <c r="V68" s="86"/>
      <c r="W68" s="86"/>
    </row>
    <row r="69" spans="2:23" s="62" customFormat="1" ht="15" x14ac:dyDescent="0.2">
      <c r="B69" s="243"/>
      <c r="C69" s="243"/>
      <c r="D69" s="245"/>
      <c r="E69" s="247"/>
      <c r="F69" s="237"/>
      <c r="G69" s="76"/>
      <c r="H69" s="73" t="s">
        <v>104</v>
      </c>
      <c r="I69" s="70">
        <f>VLOOKUP(H69,[1]Criterios!$B$3:$C$6,2,FALSE)</f>
        <v>0</v>
      </c>
      <c r="J69" s="73" t="s">
        <v>104</v>
      </c>
      <c r="K69" s="77">
        <f>VLOOKUP(J69,[1]Criterios!$B$7:$C$9,2,FALSE)</f>
        <v>0</v>
      </c>
      <c r="L69" s="73"/>
      <c r="M69" s="73"/>
      <c r="N69" s="73"/>
      <c r="O69" s="73"/>
      <c r="P69" s="73"/>
      <c r="Q69" s="79">
        <f t="shared" si="2"/>
        <v>0</v>
      </c>
      <c r="R69" s="79">
        <f>IF(Q69&gt;1%,(R68-(R68*Q69)),Q69)</f>
        <v>0</v>
      </c>
      <c r="S69" s="239">
        <f>IF(R70&gt;1%,R70,R69)</f>
        <v>0</v>
      </c>
      <c r="T69" s="233"/>
      <c r="U69" s="235"/>
      <c r="V69" s="86"/>
      <c r="W69" s="86"/>
    </row>
    <row r="70" spans="2:23" s="62" customFormat="1" ht="15" x14ac:dyDescent="0.2">
      <c r="B70" s="244"/>
      <c r="C70" s="244"/>
      <c r="D70" s="246"/>
      <c r="E70" s="248"/>
      <c r="F70" s="241"/>
      <c r="G70" s="80"/>
      <c r="H70" s="81" t="s">
        <v>104</v>
      </c>
      <c r="I70" s="70">
        <f>VLOOKUP(H70,[1]Criterios!$B$3:$C$6,2,FALSE)</f>
        <v>0</v>
      </c>
      <c r="J70" s="81" t="s">
        <v>104</v>
      </c>
      <c r="K70" s="82">
        <f>VLOOKUP(J70,[1]Criterios!$B$7:$C$9,2,FALSE)</f>
        <v>0</v>
      </c>
      <c r="L70" s="81"/>
      <c r="M70" s="81"/>
      <c r="N70" s="81"/>
      <c r="O70" s="81"/>
      <c r="P70" s="81"/>
      <c r="Q70" s="83">
        <f t="shared" si="2"/>
        <v>0</v>
      </c>
      <c r="R70" s="83">
        <f>IF(Q70&gt;1%,(R69-(R69*Q70)),Q70)</f>
        <v>0</v>
      </c>
      <c r="S70" s="242"/>
      <c r="T70" s="234"/>
      <c r="U70" s="236"/>
      <c r="V70" s="86"/>
      <c r="W70" s="86"/>
    </row>
    <row r="71" spans="2:23" x14ac:dyDescent="0.2">
      <c r="B71" s="84"/>
      <c r="C71" s="84"/>
      <c r="D71" s="84"/>
      <c r="E71" s="84"/>
      <c r="F71" s="84"/>
      <c r="G71" s="84"/>
      <c r="J71" s="55"/>
      <c r="K71" s="55"/>
      <c r="L71" s="55"/>
      <c r="M71" s="55"/>
      <c r="N71" s="55"/>
      <c r="O71" s="55"/>
      <c r="P71" s="55"/>
      <c r="Q71" s="55"/>
      <c r="R71" s="55"/>
      <c r="S71" s="55"/>
      <c r="T71" s="87"/>
      <c r="U71" s="55"/>
    </row>
  </sheetData>
  <mergeCells count="139">
    <mergeCell ref="B2:C5"/>
    <mergeCell ref="D2:U5"/>
    <mergeCell ref="B7:W7"/>
    <mergeCell ref="B9:C9"/>
    <mergeCell ref="D9:E9"/>
    <mergeCell ref="G9:H9"/>
    <mergeCell ref="J9:M9"/>
    <mergeCell ref="N9:R9"/>
    <mergeCell ref="Q11:T11"/>
    <mergeCell ref="U11:U13"/>
    <mergeCell ref="H12:K12"/>
    <mergeCell ref="L12:P12"/>
    <mergeCell ref="Q12:Q13"/>
    <mergeCell ref="R12:R13"/>
    <mergeCell ref="S12:S13"/>
    <mergeCell ref="T12:T13"/>
    <mergeCell ref="B11:B13"/>
    <mergeCell ref="C11:C13"/>
    <mergeCell ref="D11:E12"/>
    <mergeCell ref="F11:F13"/>
    <mergeCell ref="G11:G13"/>
    <mergeCell ref="H11:P11"/>
    <mergeCell ref="T14:T19"/>
    <mergeCell ref="U14:U19"/>
    <mergeCell ref="F16:F17"/>
    <mergeCell ref="S16:S17"/>
    <mergeCell ref="F18:F19"/>
    <mergeCell ref="S18:S19"/>
    <mergeCell ref="B14:B19"/>
    <mergeCell ref="C14:C19"/>
    <mergeCell ref="D14:D19"/>
    <mergeCell ref="E14:E19"/>
    <mergeCell ref="F14:F15"/>
    <mergeCell ref="S14:S15"/>
    <mergeCell ref="T20:T25"/>
    <mergeCell ref="U20:U25"/>
    <mergeCell ref="F22:F23"/>
    <mergeCell ref="S22:S23"/>
    <mergeCell ref="F24:F25"/>
    <mergeCell ref="S24:S25"/>
    <mergeCell ref="B20:B25"/>
    <mergeCell ref="C20:C25"/>
    <mergeCell ref="D20:D25"/>
    <mergeCell ref="E20:E25"/>
    <mergeCell ref="S20:S21"/>
    <mergeCell ref="F20:F21"/>
    <mergeCell ref="B29:W29"/>
    <mergeCell ref="B31:C31"/>
    <mergeCell ref="D31:E31"/>
    <mergeCell ref="G31:H31"/>
    <mergeCell ref="I31:M31"/>
    <mergeCell ref="N31:R31"/>
    <mergeCell ref="Q33:T33"/>
    <mergeCell ref="V33:V35"/>
    <mergeCell ref="H34:K34"/>
    <mergeCell ref="L34:P34"/>
    <mergeCell ref="Q34:Q35"/>
    <mergeCell ref="R34:R35"/>
    <mergeCell ref="S34:S35"/>
    <mergeCell ref="T34:T35"/>
    <mergeCell ref="H32:L32"/>
    <mergeCell ref="U34:U35"/>
    <mergeCell ref="T36:T41"/>
    <mergeCell ref="U36:U41"/>
    <mergeCell ref="F38:F39"/>
    <mergeCell ref="S38:S39"/>
    <mergeCell ref="F40:F41"/>
    <mergeCell ref="S40:S41"/>
    <mergeCell ref="F36:F37"/>
    <mergeCell ref="S36:S37"/>
    <mergeCell ref="B33:B35"/>
    <mergeCell ref="C33:C35"/>
    <mergeCell ref="D33:E34"/>
    <mergeCell ref="F33:F35"/>
    <mergeCell ref="G33:G35"/>
    <mergeCell ref="H33:P33"/>
    <mergeCell ref="E36:E41"/>
    <mergeCell ref="D36:D41"/>
    <mergeCell ref="C36:C41"/>
    <mergeCell ref="B36:B41"/>
    <mergeCell ref="T42:T47"/>
    <mergeCell ref="U42:U47"/>
    <mergeCell ref="S44:S45"/>
    <mergeCell ref="F46:F47"/>
    <mergeCell ref="S46:S47"/>
    <mergeCell ref="B42:B47"/>
    <mergeCell ref="C42:C47"/>
    <mergeCell ref="D42:D47"/>
    <mergeCell ref="E42:E47"/>
    <mergeCell ref="S42:S43"/>
    <mergeCell ref="F42:F43"/>
    <mergeCell ref="F44:F45"/>
    <mergeCell ref="B52:W52"/>
    <mergeCell ref="B54:C54"/>
    <mergeCell ref="D54:E54"/>
    <mergeCell ref="G54:H54"/>
    <mergeCell ref="Q56:T56"/>
    <mergeCell ref="V56:V58"/>
    <mergeCell ref="W56:W58"/>
    <mergeCell ref="H57:K57"/>
    <mergeCell ref="L57:P57"/>
    <mergeCell ref="Q57:Q58"/>
    <mergeCell ref="R57:R58"/>
    <mergeCell ref="S57:S58"/>
    <mergeCell ref="T57:T58"/>
    <mergeCell ref="U57:U58"/>
    <mergeCell ref="I54:M54"/>
    <mergeCell ref="N54:R54"/>
    <mergeCell ref="H55:L55"/>
    <mergeCell ref="B56:B58"/>
    <mergeCell ref="C56:C58"/>
    <mergeCell ref="D56:E57"/>
    <mergeCell ref="F56:F58"/>
    <mergeCell ref="G56:G58"/>
    <mergeCell ref="H56:P56"/>
    <mergeCell ref="T65:T70"/>
    <mergeCell ref="U65:U70"/>
    <mergeCell ref="F67:F68"/>
    <mergeCell ref="S67:S68"/>
    <mergeCell ref="F69:F70"/>
    <mergeCell ref="S69:S70"/>
    <mergeCell ref="B65:B70"/>
    <mergeCell ref="C65:C70"/>
    <mergeCell ref="D65:D70"/>
    <mergeCell ref="E65:E70"/>
    <mergeCell ref="F65:F66"/>
    <mergeCell ref="S65:S66"/>
    <mergeCell ref="T59:T64"/>
    <mergeCell ref="U59:U64"/>
    <mergeCell ref="F61:F62"/>
    <mergeCell ref="S61:S62"/>
    <mergeCell ref="F63:F64"/>
    <mergeCell ref="S63:S64"/>
    <mergeCell ref="B59:B64"/>
    <mergeCell ref="C59:C64"/>
    <mergeCell ref="D59:D64"/>
    <mergeCell ref="E59:E64"/>
    <mergeCell ref="F59:F60"/>
    <mergeCell ref="S59:S60"/>
  </mergeCells>
  <dataValidations count="26">
    <dataValidation allowBlank="1" showInputMessage="1" showErrorMessage="1" prompt="Registre nombre completo de la persona que realiza la evaluación en calidad de tercera línea (Oficina de Control Interno)." sqref="N54:R54" xr:uid="{00000000-0002-0000-0100-000000000000}"/>
    <dataValidation allowBlank="1" showInputMessage="1" showErrorMessage="1" prompt="Registre nombre completo de la persona que realiza la evaluación en calidad de segunda línea (Subdirección de Diseño, Evaluación y Sistematización)." sqref="N31:R31" xr:uid="{00000000-0002-0000-0100-000001000000}"/>
    <dataValidation allowBlank="1" showInputMessage="1" showErrorMessage="1" prompt="En el formato DD/MM/AAAA, registre la fecha de diligenciamiento por parte del responsable de la revisión en calidad de segunda línea." sqref="D31:E31" xr:uid="{00000000-0002-0000-0100-000002000000}"/>
    <dataValidation allowBlank="1" showInputMessage="1" showErrorMessage="1" prompt="En el formato DD/MM/AAAA, registre la fecha de diligenciamiento por parte del responsable de la evaluación en calidad de tercera línea." sqref="D54:E54" xr:uid="{00000000-0002-0000-0100-000003000000}"/>
    <dataValidation allowBlank="1" showInputMessage="1" showErrorMessage="1" prompt="Relacione la actividad de control registrada en la hoja &quot;1. Mapa y plan de tratamiento&quot;. Si cuenta con mas de dos controles por causa, copie e inserte cuantas filas adicionales requiera." sqref="G11:G13 G33:G35 G56:G58" xr:uid="{00000000-0002-0000-0100-000004000000}"/>
    <dataValidation allowBlank="1" showInputMessage="1" showErrorMessage="1" prompt="Relacione la causa del riesgo identificado en la hoja &quot;1. Mapa y plan de tratamiento&quot;. Si cuenta con mas de tres causas, copie e inserte cuantas filas adicionales requiera." sqref="F11:F13 F33:F35 F56:F58" xr:uid="{00000000-0002-0000-0100-000005000000}"/>
    <dataValidation allowBlank="1" showInputMessage="1" showErrorMessage="1" prompt="Seleccione de la lista desplegable, la probabilidad inherente registrada en la hoja &quot;1. Mapa y plan de tratamiento&quot;, columna J." sqref="D13 D35 D58" xr:uid="{00000000-0002-0000-0100-000006000000}"/>
    <dataValidation allowBlank="1" showInputMessage="1" showErrorMessage="1" prompt="Relacione el riesgo identificado y registrado en la hoja &quot;1. Mapa y plan de tratamiento&quot;." sqref="C11:C13 C33:C35 C56:C58" xr:uid="{00000000-0002-0000-0100-000007000000}"/>
    <dataValidation allowBlank="1" showInputMessage="1" showErrorMessage="1" prompt="Relacione el código del riesgo." sqref="B11:B13 B33:B35 B56:B58" xr:uid="{00000000-0002-0000-0100-000008000000}"/>
    <dataValidation allowBlank="1" showInputMessage="1" showErrorMessage="1" promptTitle="Respuesta automática." prompt="El resultado que se genera, corresponde a la probabilidad residual en la evaluación de la tercera línea." sqref="U56:U57" xr:uid="{00000000-0002-0000-0100-000009000000}"/>
    <dataValidation allowBlank="1" showInputMessage="1" showErrorMessage="1" promptTitle="Respuesta automática." prompt="El resultado que se genera, corresponde a la probabilidad residual en la evaluación de la segunda línea." sqref="U33:U34" xr:uid="{00000000-0002-0000-0100-00000A000000}"/>
    <dataValidation allowBlank="1" showInputMessage="1" showErrorMessage="1" promptTitle="Respuesta automática." prompt="No diligenciar." sqref="Q12:S13 Q34:S35 Q57:S58 E13 E35 E58" xr:uid="{00000000-0002-0000-0100-00000B000000}"/>
    <dataValidation allowBlank="1" showInputMessage="1" showErrorMessage="1" promptTitle="Respuesta automática." prompt="No diligenciar. RECUERDE que para las filas vacias en las columnas &quot;H&quot; y &quot;J&quot; se debe seleccionar &quot;No aplica&quot;." sqref="T12:T13 T34:T35 T57:T58" xr:uid="{00000000-0002-0000-0100-00000C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D000000}"/>
    <dataValidation allowBlank="1" showInputMessage="1" showErrorMessage="1" prompt="Son las variables asignadas para evaluar el diseño del control del riesgo." sqref="H33 H11 H56" xr:uid="{00000000-0002-0000-0100-00000E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56:W58" xr:uid="{00000000-0002-0000-0100-00000F000000}"/>
    <dataValidation allowBlank="1" showInputMessage="1" showErrorMessage="1" prompt="Permiten dar un peso a la eficiencia del control y de esta manera dar movimiento en la matriz de calor, a partir de los cambios en la probabilidad y el impacto." sqref="H12 H34 H57" xr:uid="{00000000-0002-0000-0100-000010000000}"/>
    <dataValidation allowBlank="1" showInputMessage="1" showErrorMessage="1" prompt="Respuesta automática. No diligenciar." sqref="K13 K35 I13 K58 I35 I58" xr:uid="{00000000-0002-0000-0100-000011000000}"/>
    <dataValidation allowBlank="1" showInputMessage="1" showErrorMessage="1" prompt="Registre las conclusiones u observaciones respecto al diseño de la actividad de control de acuerdo con cada uno de los atributos evaluados, cuando aplique." sqref="V33:V35 V56:V58" xr:uid="{00000000-0002-0000-0100-000012000000}"/>
    <dataValidation allowBlank="1" showInputMessage="1" showErrorMessage="1" prompt="Seleccione la respuesta de la lista desplegable. Si no se requiere el uso de todas las filas, seleccione &quot;No aplica&quot; para aquellas que se encuentren vacias." sqref="H13 J13 H35 J35 H58 J58" xr:uid="{00000000-0002-0000-0100-000013000000}"/>
    <dataValidation type="list" allowBlank="1" showInputMessage="1" showErrorMessage="1" sqref="H48:T48 H26:S26 H71:T71" xr:uid="{00000000-0002-0000-0100-000014000000}">
      <formula1>#REF!</formula1>
    </dataValidation>
    <dataValidation allowBlank="1" showInputMessage="1" showErrorMessage="1" prompt="En el formato DD/MM/AAAA, registre la fecha de diligenciamiento por parte del gestor del proceso." sqref="D9" xr:uid="{00000000-0002-0000-0100-000015000000}"/>
    <dataValidation allowBlank="1" showInputMessage="1" showErrorMessage="1" prompt="Registre el nombre del proceso." sqref="G9:H9 G31:H31 G54:H54" xr:uid="{00000000-0002-0000-0100-000016000000}"/>
    <dataValidation allowBlank="1" showInputMessage="1" showErrorMessage="1" prompt="Seleccione la respuesta de la lista desplegable." sqref="L35:P35 L13:P13 L58:P58" xr:uid="{00000000-0002-0000-0100-000017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34:P34 L12:P12 L57:P57" xr:uid="{00000000-0002-0000-0100-000018000000}"/>
    <dataValidation allowBlank="1" showInputMessage="1" showErrorMessage="1" prompt="Registre nombre completo del gestor del proceso." sqref="N9" xr:uid="{00000000-0002-0000-0100-000019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26"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1A000000}">
          <x14:formula1>
            <xm:f>Criterios!$A$20:$A$24</xm:f>
          </x14:formula1>
          <xm:sqref>D14:D25 D36:D47</xm:sqref>
        </x14:dataValidation>
        <x14:dataValidation type="list" allowBlank="1" showInputMessage="1" showErrorMessage="1" xr:uid="{00000000-0002-0000-0100-00001B000000}">
          <x14:formula1>
            <xm:f>Criterios!$B$3:$B$6</xm:f>
          </x14:formula1>
          <xm:sqref>H14:H25 H36:H47</xm:sqref>
        </x14:dataValidation>
        <x14:dataValidation type="list" allowBlank="1" showInputMessage="1" showErrorMessage="1" xr:uid="{00000000-0002-0000-0100-00001C000000}">
          <x14:formula1>
            <xm:f>Criterios!$B$7:$B$9</xm:f>
          </x14:formula1>
          <xm:sqref>J14:J25 J36:J47</xm:sqref>
        </x14:dataValidation>
        <x14:dataValidation type="list" allowBlank="1" showInputMessage="1" showErrorMessage="1" xr:uid="{00000000-0002-0000-0100-00001D000000}">
          <x14:formula1>
            <xm:f>Criterios!$B$12:$B$13</xm:f>
          </x14:formula1>
          <xm:sqref>L14:L25 L36:L47</xm:sqref>
        </x14:dataValidation>
        <x14:dataValidation type="list" allowBlank="1" showInputMessage="1" showErrorMessage="1" xr:uid="{00000000-0002-0000-0100-00001E000000}">
          <x14:formula1>
            <xm:f>Criterios!$E$12:$E$13</xm:f>
          </x14:formula1>
          <xm:sqref>M14:M25 M36:M47</xm:sqref>
        </x14:dataValidation>
        <x14:dataValidation type="list" allowBlank="1" showInputMessage="1" showErrorMessage="1" xr:uid="{00000000-0002-0000-0100-00001F000000}">
          <x14:formula1>
            <xm:f>Criterios!$E$14:$E$15</xm:f>
          </x14:formula1>
          <xm:sqref>N14:N25 N36:N47</xm:sqref>
        </x14:dataValidation>
        <x14:dataValidation type="list" allowBlank="1" showInputMessage="1" showErrorMessage="1" xr:uid="{00000000-0002-0000-0100-000020000000}">
          <x14:formula1>
            <xm:f>Criterios!$B$14:$B$15</xm:f>
          </x14:formula1>
          <xm:sqref>O14:O25 O36:O47</xm:sqref>
        </x14:dataValidation>
        <x14:dataValidation type="list" allowBlank="1" showInputMessage="1" showErrorMessage="1" xr:uid="{00000000-0002-0000-0100-000021000000}">
          <x14:formula1>
            <xm:f>Criterios!$B$16:$B$17</xm:f>
          </x14:formula1>
          <xm:sqref>P14:P25 P36:P47</xm:sqref>
        </x14:dataValidation>
        <x14:dataValidation type="list" allowBlank="1" showInputMessage="1" showErrorMessage="1" xr:uid="{00000000-0002-0000-0100-000022000000}">
          <x14:formula1>
            <xm:f>'C:\Users\OlgaLu\Downloads\[20250331_riesgos_gestion_gti_1monitoreo.xlsx]Criterios'!#REF!</xm:f>
          </x14:formula1>
          <xm:sqref>D59:D70 H59:H70 L59:P70 J59:J70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zoomScaleNormal="100" zoomScaleSheetLayoutView="100" workbookViewId="0">
      <selection sqref="A1:B4"/>
    </sheetView>
  </sheetViews>
  <sheetFormatPr baseColWidth="10" defaultColWidth="11.42578125" defaultRowHeight="12.75" x14ac:dyDescent="0.2"/>
  <cols>
    <col min="1" max="1" width="0.7109375" style="27" customWidth="1"/>
    <col min="2" max="2" width="21.42578125" customWidth="1"/>
    <col min="3" max="7" width="20.5703125" customWidth="1"/>
    <col min="8" max="8" width="2.42578125" customWidth="1"/>
    <col min="9" max="11" width="11.42578125" hidden="1" customWidth="1"/>
  </cols>
  <sheetData>
    <row r="1" spans="1:10" ht="17.25" customHeight="1" x14ac:dyDescent="0.2">
      <c r="A1" s="341"/>
      <c r="B1" s="341"/>
      <c r="C1" s="342" t="s">
        <v>0</v>
      </c>
      <c r="D1" s="343"/>
      <c r="E1" s="344"/>
      <c r="F1" s="35" t="s">
        <v>1</v>
      </c>
      <c r="G1" s="36" t="s">
        <v>2</v>
      </c>
      <c r="I1" s="4"/>
      <c r="J1" s="4"/>
    </row>
    <row r="2" spans="1:10" ht="17.25" customHeight="1" x14ac:dyDescent="0.2">
      <c r="A2" s="341"/>
      <c r="B2" s="341"/>
      <c r="C2" s="345"/>
      <c r="D2" s="346"/>
      <c r="E2" s="347"/>
      <c r="F2" s="35" t="s">
        <v>3</v>
      </c>
      <c r="G2" s="36">
        <v>4</v>
      </c>
      <c r="I2" s="4"/>
      <c r="J2" s="4"/>
    </row>
    <row r="3" spans="1:10" ht="24.75" customHeight="1" x14ac:dyDescent="0.2">
      <c r="A3" s="341"/>
      <c r="B3" s="341"/>
      <c r="C3" s="345"/>
      <c r="D3" s="346"/>
      <c r="E3" s="347"/>
      <c r="F3" s="35" t="s">
        <v>4</v>
      </c>
      <c r="G3" s="37" t="s">
        <v>5</v>
      </c>
      <c r="I3" s="4"/>
      <c r="J3" s="4"/>
    </row>
    <row r="4" spans="1:10" ht="17.25" customHeight="1" x14ac:dyDescent="0.2">
      <c r="A4" s="341"/>
      <c r="B4" s="341"/>
      <c r="C4" s="348"/>
      <c r="D4" s="349"/>
      <c r="E4" s="350"/>
      <c r="F4" s="35" t="s">
        <v>6</v>
      </c>
      <c r="G4" s="36" t="s">
        <v>112</v>
      </c>
      <c r="I4" s="4"/>
      <c r="J4" s="4"/>
    </row>
    <row r="5" spans="1:10" x14ac:dyDescent="0.2">
      <c r="B5" s="17"/>
      <c r="C5" s="17"/>
      <c r="D5" s="17"/>
      <c r="E5" s="17"/>
      <c r="F5" s="17"/>
      <c r="G5" s="46" t="s">
        <v>8</v>
      </c>
      <c r="I5" s="4"/>
      <c r="J5" s="4"/>
    </row>
    <row r="6" spans="1:10" x14ac:dyDescent="0.2">
      <c r="B6" s="31" t="s">
        <v>113</v>
      </c>
      <c r="C6" s="17"/>
      <c r="D6" s="17"/>
      <c r="E6" s="17"/>
      <c r="F6" s="17"/>
      <c r="G6" s="17"/>
      <c r="I6" s="2" t="s">
        <v>114</v>
      </c>
    </row>
    <row r="7" spans="1:10" ht="41.25" customHeight="1" x14ac:dyDescent="0.2">
      <c r="B7" s="20" t="s">
        <v>54</v>
      </c>
      <c r="C7" s="337" t="s">
        <v>115</v>
      </c>
      <c r="D7" s="337"/>
      <c r="E7" s="337"/>
      <c r="F7" s="337"/>
      <c r="G7" s="337"/>
      <c r="I7" s="15" t="s">
        <v>10</v>
      </c>
    </row>
    <row r="8" spans="1:10" ht="21" customHeight="1" x14ac:dyDescent="0.2">
      <c r="B8" s="20" t="s">
        <v>116</v>
      </c>
      <c r="C8" s="337" t="s">
        <v>117</v>
      </c>
      <c r="D8" s="337"/>
      <c r="E8" s="337"/>
      <c r="F8" s="337"/>
      <c r="G8" s="337"/>
      <c r="I8" s="15" t="s">
        <v>118</v>
      </c>
    </row>
    <row r="9" spans="1:10" ht="51.75" customHeight="1" x14ac:dyDescent="0.2">
      <c r="B9" s="20" t="s">
        <v>119</v>
      </c>
      <c r="C9" s="337" t="s">
        <v>120</v>
      </c>
      <c r="D9" s="337"/>
      <c r="E9" s="337"/>
      <c r="F9" s="337"/>
      <c r="G9" s="337"/>
      <c r="I9" s="15" t="s">
        <v>121</v>
      </c>
    </row>
    <row r="10" spans="1:10" ht="25.5" customHeight="1" x14ac:dyDescent="0.2">
      <c r="B10" s="22" t="s">
        <v>122</v>
      </c>
      <c r="C10" s="337" t="s">
        <v>123</v>
      </c>
      <c r="D10" s="337"/>
      <c r="E10" s="337"/>
      <c r="F10" s="337"/>
      <c r="G10" s="337"/>
      <c r="I10" s="2" t="s">
        <v>21</v>
      </c>
    </row>
    <row r="11" spans="1:10" ht="25.5" customHeight="1" x14ac:dyDescent="0.2">
      <c r="B11" s="20" t="s">
        <v>66</v>
      </c>
      <c r="C11" s="337" t="s">
        <v>124</v>
      </c>
      <c r="D11" s="337"/>
      <c r="E11" s="337"/>
      <c r="F11" s="337"/>
      <c r="G11" s="337"/>
      <c r="I11" t="s">
        <v>125</v>
      </c>
    </row>
    <row r="12" spans="1:10" ht="29.25" customHeight="1" x14ac:dyDescent="0.2">
      <c r="B12" s="20" t="s">
        <v>126</v>
      </c>
      <c r="C12" s="337" t="s">
        <v>127</v>
      </c>
      <c r="D12" s="337"/>
      <c r="E12" s="337"/>
      <c r="F12" s="337"/>
      <c r="G12" s="337"/>
      <c r="I12" t="s">
        <v>128</v>
      </c>
    </row>
    <row r="13" spans="1:10" ht="30" customHeight="1" x14ac:dyDescent="0.2">
      <c r="B13" s="20" t="s">
        <v>129</v>
      </c>
      <c r="C13" s="337" t="s">
        <v>130</v>
      </c>
      <c r="D13" s="337"/>
      <c r="E13" s="337"/>
      <c r="F13" s="337"/>
      <c r="G13" s="337"/>
      <c r="I13" t="s">
        <v>53</v>
      </c>
    </row>
    <row r="14" spans="1:10" ht="39.75" customHeight="1" x14ac:dyDescent="0.2">
      <c r="B14" s="20" t="s">
        <v>131</v>
      </c>
      <c r="C14" s="337" t="s">
        <v>132</v>
      </c>
      <c r="D14" s="337"/>
      <c r="E14" s="337"/>
      <c r="F14" s="337"/>
      <c r="G14" s="337"/>
    </row>
    <row r="15" spans="1:10" ht="31.5" customHeight="1" x14ac:dyDescent="0.2">
      <c r="B15" s="22" t="s">
        <v>133</v>
      </c>
      <c r="C15" s="337" t="s">
        <v>134</v>
      </c>
      <c r="D15" s="337"/>
      <c r="E15" s="337"/>
      <c r="F15" s="337"/>
      <c r="G15" s="337"/>
    </row>
    <row r="16" spans="1:10" x14ac:dyDescent="0.2">
      <c r="B16" s="22" t="s">
        <v>135</v>
      </c>
      <c r="C16" s="337" t="s">
        <v>136</v>
      </c>
      <c r="D16" s="337"/>
      <c r="E16" s="337"/>
      <c r="F16" s="337"/>
      <c r="G16" s="337"/>
    </row>
    <row r="17" spans="2:7" ht="28.5" customHeight="1" x14ac:dyDescent="0.2">
      <c r="B17" s="22" t="s">
        <v>137</v>
      </c>
      <c r="C17" s="337" t="s">
        <v>138</v>
      </c>
      <c r="D17" s="337"/>
      <c r="E17" s="337"/>
      <c r="F17" s="337"/>
      <c r="G17" s="337"/>
    </row>
    <row r="18" spans="2:7" ht="30" customHeight="1" x14ac:dyDescent="0.2">
      <c r="B18" s="22" t="s">
        <v>139</v>
      </c>
      <c r="C18" s="337" t="s">
        <v>140</v>
      </c>
      <c r="D18" s="337"/>
      <c r="E18" s="337"/>
      <c r="F18" s="337"/>
      <c r="G18" s="337"/>
    </row>
    <row r="20" spans="2:7" x14ac:dyDescent="0.2">
      <c r="B20" s="3" t="s">
        <v>141</v>
      </c>
    </row>
    <row r="21" spans="2:7" ht="29.25" customHeight="1" x14ac:dyDescent="0.2">
      <c r="B21" s="50" t="s">
        <v>142</v>
      </c>
      <c r="C21" s="6" t="s">
        <v>143</v>
      </c>
      <c r="D21" s="339" t="s">
        <v>144</v>
      </c>
      <c r="E21" s="340"/>
      <c r="F21" s="332" t="s">
        <v>145</v>
      </c>
      <c r="G21" s="333"/>
    </row>
    <row r="22" spans="2:7" ht="39.75" customHeight="1" x14ac:dyDescent="0.2">
      <c r="B22" s="92">
        <v>0.2</v>
      </c>
      <c r="C22" s="7" t="s">
        <v>146</v>
      </c>
      <c r="D22" s="338" t="s">
        <v>147</v>
      </c>
      <c r="E22" s="338"/>
      <c r="F22" s="338" t="s">
        <v>148</v>
      </c>
      <c r="G22" s="338"/>
    </row>
    <row r="23" spans="2:7" ht="39.75" customHeight="1" x14ac:dyDescent="0.2">
      <c r="B23" s="92">
        <v>0.4</v>
      </c>
      <c r="C23" s="7" t="s">
        <v>149</v>
      </c>
      <c r="D23" s="338" t="s">
        <v>150</v>
      </c>
      <c r="E23" s="338"/>
      <c r="F23" s="338" t="s">
        <v>151</v>
      </c>
      <c r="G23" s="338"/>
    </row>
    <row r="24" spans="2:7" ht="39.75" customHeight="1" x14ac:dyDescent="0.2">
      <c r="B24" s="92">
        <v>0.6</v>
      </c>
      <c r="C24" s="24" t="s">
        <v>96</v>
      </c>
      <c r="D24" s="338" t="s">
        <v>152</v>
      </c>
      <c r="E24" s="338"/>
      <c r="F24" s="338" t="s">
        <v>153</v>
      </c>
      <c r="G24" s="338"/>
    </row>
    <row r="25" spans="2:7" ht="39.75" customHeight="1" x14ac:dyDescent="0.2">
      <c r="B25" s="92">
        <v>0.8</v>
      </c>
      <c r="C25" s="7" t="s">
        <v>154</v>
      </c>
      <c r="D25" s="338" t="s">
        <v>155</v>
      </c>
      <c r="E25" s="338"/>
      <c r="F25" s="338" t="s">
        <v>156</v>
      </c>
      <c r="G25" s="338"/>
    </row>
    <row r="26" spans="2:7" ht="39.75" customHeight="1" x14ac:dyDescent="0.2">
      <c r="B26" s="92">
        <v>1</v>
      </c>
      <c r="C26" s="7" t="s">
        <v>157</v>
      </c>
      <c r="D26" s="338" t="s">
        <v>158</v>
      </c>
      <c r="E26" s="338"/>
      <c r="F26" s="338" t="s">
        <v>159</v>
      </c>
      <c r="G26" s="338"/>
    </row>
    <row r="28" spans="2:7" x14ac:dyDescent="0.2">
      <c r="B28" s="3" t="s">
        <v>160</v>
      </c>
    </row>
    <row r="29" spans="2:7" x14ac:dyDescent="0.2">
      <c r="B29" s="6" t="s">
        <v>142</v>
      </c>
      <c r="C29" s="6" t="s">
        <v>143</v>
      </c>
      <c r="D29" s="332" t="s">
        <v>161</v>
      </c>
      <c r="E29" s="333"/>
      <c r="F29" s="334" t="s">
        <v>162</v>
      </c>
      <c r="G29" s="335"/>
    </row>
    <row r="30" spans="2:7" ht="35.25" customHeight="1" x14ac:dyDescent="0.2">
      <c r="B30" s="23">
        <v>0.2</v>
      </c>
      <c r="C30" s="24" t="s">
        <v>163</v>
      </c>
      <c r="D30" s="336" t="s">
        <v>164</v>
      </c>
      <c r="E30" s="336"/>
      <c r="F30" s="331" t="s">
        <v>165</v>
      </c>
      <c r="G30" s="331"/>
    </row>
    <row r="31" spans="2:7" ht="51.75" customHeight="1" x14ac:dyDescent="0.2">
      <c r="B31" s="23">
        <v>0.4</v>
      </c>
      <c r="C31" s="7" t="s">
        <v>166</v>
      </c>
      <c r="D31" s="336" t="s">
        <v>167</v>
      </c>
      <c r="E31" s="336"/>
      <c r="F31" s="331" t="s">
        <v>168</v>
      </c>
      <c r="G31" s="331"/>
    </row>
    <row r="32" spans="2:7" ht="40.5" customHeight="1" x14ac:dyDescent="0.2">
      <c r="B32" s="23">
        <v>0.6</v>
      </c>
      <c r="C32" s="24" t="s">
        <v>169</v>
      </c>
      <c r="D32" s="336" t="s">
        <v>170</v>
      </c>
      <c r="E32" s="336"/>
      <c r="F32" s="331" t="s">
        <v>171</v>
      </c>
      <c r="G32" s="331"/>
    </row>
    <row r="33" spans="1:11" ht="40.5" customHeight="1" x14ac:dyDescent="0.2">
      <c r="B33" s="23">
        <v>0.8</v>
      </c>
      <c r="C33" s="7" t="s">
        <v>172</v>
      </c>
      <c r="D33" s="336" t="s">
        <v>173</v>
      </c>
      <c r="E33" s="336"/>
      <c r="F33" s="331" t="s">
        <v>174</v>
      </c>
      <c r="G33" s="331"/>
    </row>
    <row r="34" spans="1:11" ht="40.5" customHeight="1" x14ac:dyDescent="0.2">
      <c r="B34" s="23">
        <v>1</v>
      </c>
      <c r="C34" s="7" t="s">
        <v>175</v>
      </c>
      <c r="D34" s="336" t="s">
        <v>176</v>
      </c>
      <c r="E34" s="336"/>
      <c r="F34" s="331" t="s">
        <v>177</v>
      </c>
      <c r="G34" s="331"/>
    </row>
    <row r="36" spans="1:11" x14ac:dyDescent="0.2">
      <c r="B36" s="3" t="s">
        <v>178</v>
      </c>
    </row>
    <row r="37" spans="1:11" s="30" customFormat="1" ht="12" hidden="1" customHeight="1" x14ac:dyDescent="0.2">
      <c r="A37" s="27"/>
      <c r="B37" s="32" t="s">
        <v>179</v>
      </c>
      <c r="C37" s="33" t="s">
        <v>180</v>
      </c>
      <c r="D37" s="34" t="s">
        <v>181</v>
      </c>
      <c r="E37" s="34" t="s">
        <v>60</v>
      </c>
      <c r="F37" s="33" t="s">
        <v>56</v>
      </c>
      <c r="G37" s="34" t="s">
        <v>182</v>
      </c>
    </row>
    <row r="38" spans="1:11" s="30" customFormat="1" ht="12" hidden="1" customHeight="1" x14ac:dyDescent="0.2">
      <c r="A38" s="27"/>
      <c r="B38" s="28">
        <v>1</v>
      </c>
      <c r="C38" s="29">
        <v>2</v>
      </c>
      <c r="D38" s="29">
        <v>3</v>
      </c>
      <c r="E38" s="29">
        <v>4</v>
      </c>
      <c r="F38" s="29">
        <v>5</v>
      </c>
      <c r="G38" s="29">
        <v>6</v>
      </c>
    </row>
    <row r="39" spans="1:11" ht="24.75" customHeight="1" x14ac:dyDescent="0.2">
      <c r="A39" s="27">
        <v>1</v>
      </c>
      <c r="B39" s="22" t="s">
        <v>183</v>
      </c>
      <c r="C39" s="93" t="s">
        <v>184</v>
      </c>
      <c r="D39" s="93" t="s">
        <v>184</v>
      </c>
      <c r="E39" s="93" t="s">
        <v>184</v>
      </c>
      <c r="F39" s="93" t="s">
        <v>184</v>
      </c>
      <c r="G39" s="94" t="s">
        <v>185</v>
      </c>
      <c r="I39" s="15" t="s">
        <v>186</v>
      </c>
      <c r="J39" s="15" t="s">
        <v>180</v>
      </c>
    </row>
    <row r="40" spans="1:11" ht="24.75" customHeight="1" x14ac:dyDescent="0.2">
      <c r="A40" s="27">
        <v>2</v>
      </c>
      <c r="B40" s="22" t="s">
        <v>187</v>
      </c>
      <c r="C40" s="95" t="s">
        <v>169</v>
      </c>
      <c r="D40" s="95" t="s">
        <v>169</v>
      </c>
      <c r="E40" s="93" t="s">
        <v>184</v>
      </c>
      <c r="F40" s="93" t="s">
        <v>184</v>
      </c>
      <c r="G40" s="94" t="s">
        <v>185</v>
      </c>
      <c r="I40" s="15" t="s">
        <v>59</v>
      </c>
      <c r="J40" s="15" t="s">
        <v>181</v>
      </c>
    </row>
    <row r="41" spans="1:11" ht="24.75" customHeight="1" x14ac:dyDescent="0.2">
      <c r="A41" s="27">
        <v>3</v>
      </c>
      <c r="B41" s="22" t="s">
        <v>55</v>
      </c>
      <c r="C41" s="95" t="s">
        <v>169</v>
      </c>
      <c r="D41" s="95" t="s">
        <v>169</v>
      </c>
      <c r="E41" s="95" t="s">
        <v>169</v>
      </c>
      <c r="F41" s="93" t="s">
        <v>184</v>
      </c>
      <c r="G41" s="94" t="s">
        <v>185</v>
      </c>
      <c r="I41" s="15" t="s">
        <v>55</v>
      </c>
      <c r="J41" s="15" t="s">
        <v>60</v>
      </c>
    </row>
    <row r="42" spans="1:11" ht="24.75" customHeight="1" x14ac:dyDescent="0.2">
      <c r="A42" s="27">
        <v>4</v>
      </c>
      <c r="B42" s="22" t="s">
        <v>59</v>
      </c>
      <c r="C42" s="25" t="s">
        <v>188</v>
      </c>
      <c r="D42" s="95" t="s">
        <v>169</v>
      </c>
      <c r="E42" s="95" t="s">
        <v>169</v>
      </c>
      <c r="F42" s="93" t="s">
        <v>184</v>
      </c>
      <c r="G42" s="94" t="s">
        <v>185</v>
      </c>
      <c r="I42" s="15" t="s">
        <v>187</v>
      </c>
      <c r="J42" s="15" t="s">
        <v>56</v>
      </c>
    </row>
    <row r="43" spans="1:11" ht="24.75" customHeight="1" x14ac:dyDescent="0.2">
      <c r="A43" s="27">
        <v>5</v>
      </c>
      <c r="B43" s="22" t="s">
        <v>186</v>
      </c>
      <c r="C43" s="25" t="s">
        <v>188</v>
      </c>
      <c r="D43" s="25" t="s">
        <v>188</v>
      </c>
      <c r="E43" s="95" t="s">
        <v>169</v>
      </c>
      <c r="F43" s="93" t="s">
        <v>184</v>
      </c>
      <c r="G43" s="94" t="s">
        <v>185</v>
      </c>
      <c r="I43" s="15" t="s">
        <v>183</v>
      </c>
      <c r="J43" s="15" t="s">
        <v>182</v>
      </c>
    </row>
    <row r="44" spans="1:11" ht="25.5" x14ac:dyDescent="0.2">
      <c r="B44" s="5" t="s">
        <v>189</v>
      </c>
      <c r="C44" s="26" t="s">
        <v>180</v>
      </c>
      <c r="D44" s="22" t="s">
        <v>181</v>
      </c>
      <c r="E44" s="22" t="s">
        <v>60</v>
      </c>
      <c r="F44" s="26" t="s">
        <v>56</v>
      </c>
      <c r="G44" s="22" t="s">
        <v>182</v>
      </c>
    </row>
    <row r="47" spans="1:11" ht="38.25" x14ac:dyDescent="0.2">
      <c r="I47" s="16" t="s">
        <v>25</v>
      </c>
      <c r="J47" s="16" t="s">
        <v>190</v>
      </c>
      <c r="K47" s="16" t="s">
        <v>191</v>
      </c>
    </row>
    <row r="48" spans="1:11" x14ac:dyDescent="0.2">
      <c r="I48" s="15" t="s">
        <v>57</v>
      </c>
      <c r="J48" s="15" t="s">
        <v>192</v>
      </c>
      <c r="K48" t="s">
        <v>58</v>
      </c>
    </row>
    <row r="49" spans="9:11" x14ac:dyDescent="0.2">
      <c r="I49" s="15" t="s">
        <v>193</v>
      </c>
      <c r="J49" s="15" t="s">
        <v>63</v>
      </c>
      <c r="K49" s="15" t="s">
        <v>194</v>
      </c>
    </row>
    <row r="51" spans="9:11" x14ac:dyDescent="0.2">
      <c r="I51" s="2" t="s">
        <v>195</v>
      </c>
      <c r="J51" s="2" t="s">
        <v>196</v>
      </c>
    </row>
    <row r="52" spans="9:11" x14ac:dyDescent="0.2">
      <c r="I52" t="s">
        <v>192</v>
      </c>
      <c r="J52" t="s">
        <v>197</v>
      </c>
    </row>
    <row r="53" spans="9:11" x14ac:dyDescent="0.2">
      <c r="I53" t="s">
        <v>63</v>
      </c>
      <c r="J53" t="s">
        <v>61</v>
      </c>
    </row>
    <row r="54" spans="9:11" x14ac:dyDescent="0.2">
      <c r="J54" t="s">
        <v>198</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40" bestFit="1" customWidth="1"/>
    <col min="2" max="2" width="11.42578125" style="40"/>
    <col min="3" max="3" width="4.5703125" style="40" bestFit="1" customWidth="1"/>
    <col min="4" max="16384" width="11.42578125" style="40"/>
  </cols>
  <sheetData>
    <row r="2" spans="1:5" x14ac:dyDescent="0.25">
      <c r="A2" s="353" t="s">
        <v>199</v>
      </c>
      <c r="B2" s="353"/>
      <c r="C2" s="353"/>
    </row>
    <row r="3" spans="1:5" x14ac:dyDescent="0.25">
      <c r="A3" s="352" t="s">
        <v>200</v>
      </c>
      <c r="B3" s="40" t="s">
        <v>97</v>
      </c>
      <c r="C3" s="43">
        <v>0.25</v>
      </c>
    </row>
    <row r="4" spans="1:5" x14ac:dyDescent="0.25">
      <c r="A4" s="352"/>
      <c r="B4" s="40" t="s">
        <v>201</v>
      </c>
      <c r="C4" s="43">
        <v>0.15</v>
      </c>
    </row>
    <row r="5" spans="1:5" x14ac:dyDescent="0.25">
      <c r="A5" s="352"/>
      <c r="B5" s="40" t="s">
        <v>202</v>
      </c>
      <c r="C5" s="43">
        <v>0.1</v>
      </c>
    </row>
    <row r="6" spans="1:5" x14ac:dyDescent="0.25">
      <c r="A6" s="42"/>
      <c r="B6" s="40" t="s">
        <v>104</v>
      </c>
    </row>
    <row r="7" spans="1:5" x14ac:dyDescent="0.25">
      <c r="A7" s="352" t="s">
        <v>203</v>
      </c>
      <c r="B7" s="40" t="s">
        <v>204</v>
      </c>
      <c r="C7" s="43">
        <v>0.25</v>
      </c>
    </row>
    <row r="8" spans="1:5" x14ac:dyDescent="0.25">
      <c r="A8" s="352"/>
      <c r="B8" s="40" t="s">
        <v>58</v>
      </c>
      <c r="C8" s="43">
        <v>0.15</v>
      </c>
    </row>
    <row r="9" spans="1:5" x14ac:dyDescent="0.25">
      <c r="A9" s="42"/>
      <c r="B9" s="40" t="s">
        <v>104</v>
      </c>
      <c r="C9" s="43"/>
    </row>
    <row r="11" spans="1:5" x14ac:dyDescent="0.25">
      <c r="A11" s="353" t="s">
        <v>205</v>
      </c>
      <c r="B11" s="353"/>
      <c r="C11" s="353"/>
    </row>
    <row r="12" spans="1:5" x14ac:dyDescent="0.25">
      <c r="A12" s="352" t="s">
        <v>92</v>
      </c>
      <c r="B12" s="40" t="s">
        <v>98</v>
      </c>
      <c r="C12" s="43"/>
      <c r="D12" s="352" t="s">
        <v>38</v>
      </c>
      <c r="E12" s="40" t="s">
        <v>99</v>
      </c>
    </row>
    <row r="13" spans="1:5" x14ac:dyDescent="0.25">
      <c r="A13" s="352"/>
      <c r="B13" s="40" t="s">
        <v>206</v>
      </c>
      <c r="C13" s="43"/>
      <c r="D13" s="352"/>
      <c r="E13" s="40" t="s">
        <v>207</v>
      </c>
    </row>
    <row r="14" spans="1:5" x14ac:dyDescent="0.25">
      <c r="A14" s="352" t="s">
        <v>94</v>
      </c>
      <c r="B14" s="40" t="s">
        <v>101</v>
      </c>
      <c r="C14" s="43"/>
      <c r="D14" s="352" t="s">
        <v>208</v>
      </c>
      <c r="E14" s="40" t="s">
        <v>100</v>
      </c>
    </row>
    <row r="15" spans="1:5" x14ac:dyDescent="0.25">
      <c r="A15" s="352"/>
      <c r="B15" s="40" t="s">
        <v>209</v>
      </c>
      <c r="C15" s="43"/>
      <c r="D15" s="352"/>
      <c r="E15" s="40" t="s">
        <v>210</v>
      </c>
    </row>
    <row r="16" spans="1:5" x14ac:dyDescent="0.25">
      <c r="A16" s="352" t="s">
        <v>95</v>
      </c>
      <c r="B16" s="40" t="s">
        <v>102</v>
      </c>
    </row>
    <row r="17" spans="1:2" x14ac:dyDescent="0.25">
      <c r="A17" s="352"/>
      <c r="B17" s="40" t="s">
        <v>211</v>
      </c>
    </row>
    <row r="19" spans="1:2" x14ac:dyDescent="0.25">
      <c r="A19" s="351" t="s">
        <v>212</v>
      </c>
      <c r="B19" s="351"/>
    </row>
    <row r="20" spans="1:2" x14ac:dyDescent="0.25">
      <c r="A20" s="40" t="s">
        <v>146</v>
      </c>
      <c r="B20" s="41">
        <v>0.2</v>
      </c>
    </row>
    <row r="21" spans="1:2" x14ac:dyDescent="0.25">
      <c r="A21" s="40" t="s">
        <v>149</v>
      </c>
      <c r="B21" s="41">
        <v>0.4</v>
      </c>
    </row>
    <row r="22" spans="1:2" x14ac:dyDescent="0.25">
      <c r="A22" s="40" t="s">
        <v>96</v>
      </c>
      <c r="B22" s="41">
        <v>0.6</v>
      </c>
    </row>
    <row r="23" spans="1:2" x14ac:dyDescent="0.25">
      <c r="A23" s="40" t="s">
        <v>154</v>
      </c>
      <c r="B23" s="41">
        <v>0.8</v>
      </c>
    </row>
    <row r="24" spans="1:2" x14ac:dyDescent="0.25">
      <c r="A24" s="40" t="s">
        <v>157</v>
      </c>
      <c r="B24" s="41">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4BBCE32BE778C4FB7D6BB4482440A7C" ma:contentTypeVersion="11" ma:contentTypeDescription="Crear nuevo documento." ma:contentTypeScope="" ma:versionID="631421e4ac03e9aba8cde0e04ac82773">
  <xsd:schema xmlns:xsd="http://www.w3.org/2001/XMLSchema" xmlns:xs="http://www.w3.org/2001/XMLSchema" xmlns:p="http://schemas.microsoft.com/office/2006/metadata/properties" xmlns:ns2="a759e676-893f-499a-bdd3-87da69983992" xmlns:ns3="6ec2843d-b88b-46f8-a61b-cd5a75725901" targetNamespace="http://schemas.microsoft.com/office/2006/metadata/properties" ma:root="true" ma:fieldsID="71ea1f914080c6e32f98566ab7ff012a" ns2:_="" ns3:_="">
    <xsd:import namespace="a759e676-893f-499a-bdd3-87da69983992"/>
    <xsd:import namespace="6ec2843d-b88b-46f8-a61b-cd5a757259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9e676-893f-499a-bdd3-87da6998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c2843d-b88b-46f8-a61b-cd5a757259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d840a2-63aa-4009-a5f8-c0db9891ef90}" ma:internalName="TaxCatchAll" ma:showField="CatchAllData" ma:web="6ec2843d-b88b-46f8-a61b-cd5a757259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c2843d-b88b-46f8-a61b-cd5a75725901" xsi:nil="true"/>
    <lcf76f155ced4ddcb4097134ff3c332f xmlns="a759e676-893f-499a-bdd3-87da699839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E02918-E5FD-4CFD-B592-8BDFCD359B3B}">
  <ds:schemaRefs>
    <ds:schemaRef ds:uri="http://schemas.microsoft.com/sharepoint/v3/contenttype/forms"/>
  </ds:schemaRefs>
</ds:datastoreItem>
</file>

<file path=customXml/itemProps2.xml><?xml version="1.0" encoding="utf-8"?>
<ds:datastoreItem xmlns:ds="http://schemas.openxmlformats.org/officeDocument/2006/customXml" ds:itemID="{FE73B9DE-568F-4E11-959B-522235ABD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9e676-893f-499a-bdd3-87da69983992"/>
    <ds:schemaRef ds:uri="6ec2843d-b88b-46f8-a61b-cd5a75725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555C7B-0CAC-48E4-B287-A910F39C268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a759e676-893f-499a-bdd3-87da69983992"/>
    <ds:schemaRef ds:uri="6ec2843d-b88b-46f8-a61b-cd5a7572590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Sofy Lorena Arenas Vera</cp:lastModifiedBy>
  <cp:revision/>
  <dcterms:created xsi:type="dcterms:W3CDTF">2008-09-05T19:47:59Z</dcterms:created>
  <dcterms:modified xsi:type="dcterms:W3CDTF">2026-04-16T01:07:44Z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0x01010084BBCE32BE778C4FB7D6BB4482440A7C</vt:lpwstr>
  </property>
  <property fmtid="{D5CDD505-2E9C-101B-9397-08002B2CF9AE}" pid="3" name="MediaServiceImageTags">
    <vt:lpwstr/>
  </property>
</Properties>
</file>