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sdisgovco-my.sharepoint.com/personal/sarenasv_sdis_gov_co/Documents/2026 contrato 0787/08. Agosto/3. Riesgos/"/>
    </mc:Choice>
  </mc:AlternateContent>
  <xr:revisionPtr revIDLastSave="2" documentId="14_{072A7F72-A264-4EF6-A6D8-A84AD40915BD}" xr6:coauthVersionLast="47" xr6:coauthVersionMax="47" xr10:uidLastSave="{6AA383B3-6611-4F1A-8F54-95BA72A16BC3}"/>
  <bookViews>
    <workbookView xWindow="19090" yWindow="-110" windowWidth="25820" windowHeight="13900" tabRatio="766" xr2:uid="{00000000-000D-0000-FFFF-FFFF00000000}"/>
  </bookViews>
  <sheets>
    <sheet name="1. Mapa y plan de tratamiento" sheetId="5" r:id="rId1"/>
    <sheet name="2. Evaluación de controles" sheetId="10" r:id="rId2"/>
    <sheet name="Anexos" sheetId="7" r:id="rId3"/>
    <sheet name="Criterios" sheetId="9" state="hidden" r:id="rId4"/>
  </sheets>
  <externalReferences>
    <externalReference r:id="rId5"/>
  </externalReferences>
  <definedNames>
    <definedName name="_xlnm._FilterDatabase" localSheetId="1" hidden="1">'2. Evaluación de controles'!#REF!</definedName>
    <definedName name="_xlnm.Print_Area" localSheetId="0">'1. Mapa y plan de tratamiento'!$A$1:$AW$16</definedName>
    <definedName name="_xlnm.Print_Area" localSheetId="1">'2. Evaluación de controles'!$A$52:$W$91</definedName>
    <definedName name="_xlnm.Print_Area" localSheetId="2">Anexos!$A$1:$G$45</definedName>
    <definedName name="_xlnm.Print_Titles" localSheetId="1">'2. Evaluación de controles'!$2:$5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7" i="10" l="1"/>
  <c r="K142" i="10"/>
  <c r="Q142" i="10" s="1"/>
  <c r="R142" i="10" s="1"/>
  <c r="K141" i="10"/>
  <c r="Q141" i="10" s="1"/>
  <c r="R141" i="10" s="1"/>
  <c r="K140" i="10"/>
  <c r="Q140" i="10" s="1"/>
  <c r="K139" i="10"/>
  <c r="Q139" i="10" s="1"/>
  <c r="R139" i="10" s="1"/>
  <c r="R140" i="10" s="1"/>
  <c r="K138" i="10"/>
  <c r="Q138" i="10" s="1"/>
  <c r="K137" i="10"/>
  <c r="K136" i="10"/>
  <c r="Q136" i="10" s="1"/>
  <c r="R136" i="10" s="1"/>
  <c r="K135" i="10"/>
  <c r="Q135" i="10" s="1"/>
  <c r="R135" i="10" s="1"/>
  <c r="K134" i="10"/>
  <c r="Q134" i="10" s="1"/>
  <c r="K133" i="10"/>
  <c r="Q133" i="10" s="1"/>
  <c r="R133" i="10" s="1"/>
  <c r="K132" i="10"/>
  <c r="Q132" i="10" s="1"/>
  <c r="K131" i="10"/>
  <c r="I131" i="10"/>
  <c r="Q131" i="10" s="1"/>
  <c r="K130" i="10"/>
  <c r="Q130" i="10" s="1"/>
  <c r="R130" i="10" s="1"/>
  <c r="K129" i="10"/>
  <c r="Q129" i="10"/>
  <c r="R129" i="10" s="1"/>
  <c r="K128" i="10"/>
  <c r="Q128" i="10" s="1"/>
  <c r="K127" i="10"/>
  <c r="Q127" i="10" s="1"/>
  <c r="R127" i="10" s="1"/>
  <c r="K126" i="10"/>
  <c r="Q126" i="10"/>
  <c r="K125" i="10"/>
  <c r="I125" i="10"/>
  <c r="Q125" i="10" s="1"/>
  <c r="K124" i="10"/>
  <c r="Q124" i="10" s="1"/>
  <c r="R124" i="10" s="1"/>
  <c r="K123" i="10"/>
  <c r="Q123" i="10" s="1"/>
  <c r="R123" i="10" s="1"/>
  <c r="K122" i="10"/>
  <c r="Q122" i="10" s="1"/>
  <c r="K121" i="10"/>
  <c r="Q121" i="10" s="1"/>
  <c r="R121" i="10" s="1"/>
  <c r="K120" i="10"/>
  <c r="Q120" i="10"/>
  <c r="K119" i="10"/>
  <c r="I119" i="10"/>
  <c r="Q119" i="10" s="1"/>
  <c r="K118" i="10"/>
  <c r="Q118" i="10" s="1"/>
  <c r="R118" i="10" s="1"/>
  <c r="K117" i="10"/>
  <c r="Q117" i="10" s="1"/>
  <c r="R117" i="10" s="1"/>
  <c r="K116" i="10"/>
  <c r="Q116" i="10" s="1"/>
  <c r="K115" i="10"/>
  <c r="Q115" i="10" s="1"/>
  <c r="R115" i="10" s="1"/>
  <c r="K114" i="10"/>
  <c r="Q114" i="10"/>
  <c r="K113" i="10"/>
  <c r="I113" i="10"/>
  <c r="Q113" i="10" s="1"/>
  <c r="K112" i="10"/>
  <c r="Q112" i="10" s="1"/>
  <c r="R112" i="10" s="1"/>
  <c r="K111" i="10"/>
  <c r="Q111" i="10"/>
  <c r="R111" i="10" s="1"/>
  <c r="K110" i="10"/>
  <c r="Q110" i="10" s="1"/>
  <c r="K109" i="10"/>
  <c r="I109" i="10"/>
  <c r="K108" i="10"/>
  <c r="Q108" i="10" s="1"/>
  <c r="K107" i="10"/>
  <c r="I107" i="10"/>
  <c r="G137" i="10"/>
  <c r="F137" i="10"/>
  <c r="C137" i="10"/>
  <c r="B137" i="10"/>
  <c r="G131" i="10"/>
  <c r="F131" i="10"/>
  <c r="C131" i="10"/>
  <c r="B131" i="10"/>
  <c r="G125" i="10"/>
  <c r="F125" i="10"/>
  <c r="C125" i="10"/>
  <c r="B125" i="10"/>
  <c r="G119" i="10"/>
  <c r="F119" i="10"/>
  <c r="C119" i="10"/>
  <c r="B119" i="10"/>
  <c r="E137" i="10"/>
  <c r="E131" i="10"/>
  <c r="E125" i="10"/>
  <c r="E119" i="10"/>
  <c r="E113" i="10"/>
  <c r="E107" i="10"/>
  <c r="G113" i="10"/>
  <c r="F113" i="10"/>
  <c r="C113" i="10"/>
  <c r="B113" i="10"/>
  <c r="G109" i="10"/>
  <c r="F109" i="10"/>
  <c r="G107" i="10"/>
  <c r="F107" i="10"/>
  <c r="C107" i="10"/>
  <c r="B107" i="10"/>
  <c r="AG17" i="5"/>
  <c r="AF17" i="5"/>
  <c r="AG16" i="5"/>
  <c r="AF16" i="5"/>
  <c r="AG15" i="5"/>
  <c r="AF15" i="5"/>
  <c r="AG14" i="5"/>
  <c r="AF14" i="5"/>
  <c r="AG12" i="5"/>
  <c r="AF12" i="5"/>
  <c r="AG11" i="5"/>
  <c r="AF11" i="5"/>
  <c r="E90" i="10"/>
  <c r="G90" i="10"/>
  <c r="F90" i="10"/>
  <c r="C90" i="10"/>
  <c r="B90" i="10"/>
  <c r="E84" i="10"/>
  <c r="G84" i="10"/>
  <c r="F84" i="10"/>
  <c r="C84" i="10"/>
  <c r="B84" i="10"/>
  <c r="G78" i="10"/>
  <c r="E78" i="10"/>
  <c r="F78" i="10"/>
  <c r="C78" i="10"/>
  <c r="B78" i="10"/>
  <c r="E72" i="10"/>
  <c r="G72" i="10"/>
  <c r="F72" i="10"/>
  <c r="C72" i="10"/>
  <c r="B72" i="10"/>
  <c r="G66" i="10"/>
  <c r="F66" i="10"/>
  <c r="E66" i="10"/>
  <c r="C66" i="10"/>
  <c r="G62" i="10"/>
  <c r="G60" i="10"/>
  <c r="F62" i="10"/>
  <c r="F60" i="10"/>
  <c r="E60" i="10"/>
  <c r="C60" i="10"/>
  <c r="B66" i="10"/>
  <c r="B60" i="10"/>
  <c r="R12" i="5"/>
  <c r="L12" i="5"/>
  <c r="Q137" i="10" l="1"/>
  <c r="R137" i="10" s="1"/>
  <c r="R138" i="10" s="1"/>
  <c r="R125" i="10"/>
  <c r="R126" i="10" s="1"/>
  <c r="R113" i="10"/>
  <c r="R114" i="10" s="1"/>
  <c r="R119" i="10"/>
  <c r="R131" i="10"/>
  <c r="R132" i="10" s="1"/>
  <c r="Q107" i="10"/>
  <c r="R107" i="10" s="1"/>
  <c r="Q109" i="10"/>
  <c r="R116" i="10"/>
  <c r="R120" i="10"/>
  <c r="R122" i="10"/>
  <c r="R128" i="10"/>
  <c r="R134" i="10"/>
  <c r="R108" i="10"/>
  <c r="R109" i="10" s="1"/>
  <c r="R110" i="10" s="1"/>
  <c r="F44" i="10"/>
  <c r="F38" i="10"/>
  <c r="C44" i="10"/>
  <c r="C38" i="10"/>
  <c r="F32" i="10"/>
  <c r="C32" i="10"/>
  <c r="F26" i="10"/>
  <c r="C26" i="10"/>
  <c r="F20" i="10"/>
  <c r="C20" i="10"/>
  <c r="F16" i="10"/>
  <c r="F14" i="10"/>
  <c r="T12" i="5"/>
  <c r="G16" i="10" s="1"/>
  <c r="T13" i="5"/>
  <c r="G20" i="10" s="1"/>
  <c r="T14" i="5"/>
  <c r="G26" i="10" s="1"/>
  <c r="T15" i="5"/>
  <c r="G32" i="10" s="1"/>
  <c r="T16" i="5"/>
  <c r="G38" i="10" s="1"/>
  <c r="T17" i="5"/>
  <c r="G44" i="10" s="1"/>
  <c r="T11" i="5"/>
  <c r="G14" i="10" s="1"/>
  <c r="S115" i="10" l="1"/>
  <c r="S139" i="10"/>
  <c r="K95" i="10"/>
  <c r="K94" i="10"/>
  <c r="K93" i="10"/>
  <c r="K92" i="10"/>
  <c r="K91" i="10"/>
  <c r="K90" i="10"/>
  <c r="I90" i="10"/>
  <c r="K89" i="10"/>
  <c r="K88" i="10"/>
  <c r="K87" i="10"/>
  <c r="K86" i="10"/>
  <c r="K85" i="10"/>
  <c r="K84" i="10"/>
  <c r="I84" i="10"/>
  <c r="K83" i="10"/>
  <c r="K82" i="10"/>
  <c r="K81" i="10"/>
  <c r="K80" i="10"/>
  <c r="K79" i="10"/>
  <c r="K78" i="10"/>
  <c r="I78" i="10"/>
  <c r="K77" i="10"/>
  <c r="K76" i="10"/>
  <c r="K75" i="10"/>
  <c r="K74" i="10"/>
  <c r="K73" i="10"/>
  <c r="K72" i="10"/>
  <c r="I72" i="10"/>
  <c r="K71" i="10"/>
  <c r="K70" i="10"/>
  <c r="K69" i="10"/>
  <c r="K68" i="10"/>
  <c r="K67" i="10"/>
  <c r="K66" i="10"/>
  <c r="I66" i="10"/>
  <c r="K65" i="10"/>
  <c r="K64" i="10"/>
  <c r="K63" i="10"/>
  <c r="K62" i="10"/>
  <c r="I62" i="10"/>
  <c r="K61" i="10"/>
  <c r="K60" i="10"/>
  <c r="I60" i="10"/>
  <c r="K49" i="10"/>
  <c r="K48" i="10"/>
  <c r="K47" i="10"/>
  <c r="K46" i="10"/>
  <c r="K45" i="10"/>
  <c r="K44" i="10"/>
  <c r="I44" i="10"/>
  <c r="E44" i="10"/>
  <c r="K43" i="10"/>
  <c r="K42" i="10"/>
  <c r="K41" i="10"/>
  <c r="K40" i="10"/>
  <c r="K39" i="10"/>
  <c r="K38" i="10"/>
  <c r="I38" i="10"/>
  <c r="E38" i="10"/>
  <c r="K37" i="10"/>
  <c r="K36" i="10"/>
  <c r="K35" i="10"/>
  <c r="K34" i="10"/>
  <c r="K33" i="10"/>
  <c r="K32" i="10"/>
  <c r="I32" i="10"/>
  <c r="E32" i="10"/>
  <c r="K31" i="10"/>
  <c r="K30" i="10"/>
  <c r="K29" i="10"/>
  <c r="K28" i="10"/>
  <c r="K27" i="10"/>
  <c r="K26" i="10"/>
  <c r="I26" i="10"/>
  <c r="E26" i="10"/>
  <c r="K25" i="10"/>
  <c r="K24" i="10"/>
  <c r="K23" i="10"/>
  <c r="K22" i="10"/>
  <c r="K21" i="10"/>
  <c r="K20" i="10"/>
  <c r="I20" i="10"/>
  <c r="E20" i="10"/>
  <c r="K19" i="10"/>
  <c r="K18" i="10"/>
  <c r="K17" i="10"/>
  <c r="K16" i="10"/>
  <c r="I16" i="10"/>
  <c r="K15" i="10"/>
  <c r="K14" i="10"/>
  <c r="I14" i="10"/>
  <c r="E14" i="10"/>
  <c r="R17" i="5"/>
  <c r="L17" i="5"/>
  <c r="L11" i="5"/>
  <c r="R14" i="5"/>
  <c r="R13" i="5"/>
  <c r="R15" i="5"/>
  <c r="R16" i="5"/>
  <c r="R11" i="5"/>
  <c r="L13" i="5"/>
  <c r="L14" i="5"/>
  <c r="L15" i="5"/>
  <c r="L16" i="5"/>
  <c r="S113" i="10" l="1"/>
  <c r="S137" i="10"/>
  <c r="S117" i="10"/>
  <c r="S125" i="10"/>
  <c r="S141" i="10"/>
  <c r="T137" i="10" s="1"/>
  <c r="U137" i="10" s="1"/>
  <c r="S129" i="10"/>
  <c r="S127" i="10"/>
  <c r="S121" i="10"/>
  <c r="S119" i="10"/>
  <c r="S111" i="10"/>
  <c r="S135" i="10"/>
  <c r="S123" i="10"/>
  <c r="Q86" i="10"/>
  <c r="R86" i="10" s="1"/>
  <c r="Q72" i="10"/>
  <c r="R72" i="10" s="1"/>
  <c r="S131" i="10"/>
  <c r="Q84" i="10"/>
  <c r="R84" i="10" s="1"/>
  <c r="Q88" i="10"/>
  <c r="R88" i="10" s="1"/>
  <c r="S133" i="10"/>
  <c r="S107" i="10"/>
  <c r="Q78" i="10"/>
  <c r="R78" i="10" s="1"/>
  <c r="Q93" i="10"/>
  <c r="Q65" i="10"/>
  <c r="R65" i="10" s="1"/>
  <c r="Q45" i="10"/>
  <c r="Q47" i="10"/>
  <c r="Q49" i="10"/>
  <c r="R49" i="10" s="1"/>
  <c r="Q21" i="10"/>
  <c r="Q23" i="10"/>
  <c r="Q25" i="10"/>
  <c r="R25" i="10" s="1"/>
  <c r="Q28" i="10"/>
  <c r="R28" i="10" s="1"/>
  <c r="Q34" i="10"/>
  <c r="R34" i="10" s="1"/>
  <c r="Q36" i="10"/>
  <c r="R36" i="10" s="1"/>
  <c r="Q44" i="10"/>
  <c r="R44" i="10" s="1"/>
  <c r="Q63" i="10"/>
  <c r="Q64" i="10"/>
  <c r="R64" i="10" s="1"/>
  <c r="Q60" i="10"/>
  <c r="R60" i="10" s="1"/>
  <c r="Q79" i="10"/>
  <c r="Q83" i="10"/>
  <c r="R83" i="10" s="1"/>
  <c r="Q39" i="10"/>
  <c r="Q41" i="10"/>
  <c r="Q43" i="10"/>
  <c r="R43" i="10" s="1"/>
  <c r="Q61" i="10"/>
  <c r="Q67" i="10"/>
  <c r="Q76" i="10"/>
  <c r="R76" i="10" s="1"/>
  <c r="Q42" i="10"/>
  <c r="R42" i="10" s="1"/>
  <c r="Q75" i="10"/>
  <c r="Q77" i="10"/>
  <c r="R77" i="10" s="1"/>
  <c r="Q14" i="10"/>
  <c r="R14" i="10" s="1"/>
  <c r="Q16" i="10"/>
  <c r="Q18" i="10"/>
  <c r="R18" i="10" s="1"/>
  <c r="Q20" i="10"/>
  <c r="R20" i="10" s="1"/>
  <c r="Q22" i="10"/>
  <c r="R22" i="10" s="1"/>
  <c r="Q24" i="10"/>
  <c r="R24" i="10" s="1"/>
  <c r="Q27" i="10"/>
  <c r="Q29" i="10"/>
  <c r="Q31" i="10"/>
  <c r="R31" i="10" s="1"/>
  <c r="Q33" i="10"/>
  <c r="Q35" i="10"/>
  <c r="Q37" i="10"/>
  <c r="R37" i="10" s="1"/>
  <c r="Q69" i="10"/>
  <c r="Q81" i="10"/>
  <c r="Q89" i="10"/>
  <c r="R89" i="10" s="1"/>
  <c r="Q90" i="10"/>
  <c r="R90" i="10" s="1"/>
  <c r="Q91" i="10"/>
  <c r="Q95" i="10"/>
  <c r="R95" i="10" s="1"/>
  <c r="Q15" i="10"/>
  <c r="Q17" i="10"/>
  <c r="Q19" i="10"/>
  <c r="R19" i="10" s="1"/>
  <c r="Q26" i="10"/>
  <c r="R26" i="10" s="1"/>
  <c r="Q30" i="10"/>
  <c r="R30" i="10" s="1"/>
  <c r="Q38" i="10"/>
  <c r="R38" i="10" s="1"/>
  <c r="Q40" i="10"/>
  <c r="R40" i="10" s="1"/>
  <c r="Q48" i="10"/>
  <c r="R48" i="10" s="1"/>
  <c r="Q66" i="10"/>
  <c r="R66" i="10" s="1"/>
  <c r="Q71" i="10"/>
  <c r="R71" i="10" s="1"/>
  <c r="Q74" i="10"/>
  <c r="R74" i="10" s="1"/>
  <c r="Q87" i="10"/>
  <c r="Q32" i="10"/>
  <c r="R32" i="10" s="1"/>
  <c r="Q46" i="10"/>
  <c r="R46" i="10" s="1"/>
  <c r="Q62" i="10"/>
  <c r="Q70" i="10"/>
  <c r="R70" i="10" s="1"/>
  <c r="Q82" i="10"/>
  <c r="R82" i="10" s="1"/>
  <c r="Q94" i="10"/>
  <c r="R94" i="10" s="1"/>
  <c r="Q68" i="10"/>
  <c r="R68" i="10" s="1"/>
  <c r="Q73" i="10"/>
  <c r="Q80" i="10"/>
  <c r="R80" i="10" s="1"/>
  <c r="Q85" i="10"/>
  <c r="Q92" i="10"/>
  <c r="R92" i="10" s="1"/>
  <c r="T113" i="10" l="1"/>
  <c r="U113" i="10" s="1"/>
  <c r="R47" i="10"/>
  <c r="S46" i="10" s="1"/>
  <c r="T119" i="10"/>
  <c r="U119" i="10" s="1"/>
  <c r="T125" i="10"/>
  <c r="U125" i="10" s="1"/>
  <c r="S30" i="10"/>
  <c r="S64" i="10"/>
  <c r="S88" i="10"/>
  <c r="R35" i="10"/>
  <c r="S34" i="10" s="1"/>
  <c r="R93" i="10"/>
  <c r="S92" i="10" s="1"/>
  <c r="R85" i="10"/>
  <c r="S84" i="10" s="1"/>
  <c r="R87" i="10"/>
  <c r="S86" i="10" s="1"/>
  <c r="R15" i="10"/>
  <c r="S14" i="10" s="1"/>
  <c r="T131" i="10"/>
  <c r="U131" i="10" s="1"/>
  <c r="S36" i="10"/>
  <c r="S109" i="10"/>
  <c r="T107" i="10" s="1"/>
  <c r="U107" i="10" s="1"/>
  <c r="S24" i="10"/>
  <c r="S18" i="10"/>
  <c r="R39" i="10"/>
  <c r="S38" i="10" s="1"/>
  <c r="R23" i="10"/>
  <c r="S22" i="10" s="1"/>
  <c r="S76" i="10"/>
  <c r="R45" i="10"/>
  <c r="S44" i="10" s="1"/>
  <c r="S82" i="10"/>
  <c r="S48" i="10"/>
  <c r="R29" i="10"/>
  <c r="S28" i="10" s="1"/>
  <c r="R21" i="10"/>
  <c r="S20" i="10" s="1"/>
  <c r="R81" i="10"/>
  <c r="S80" i="10" s="1"/>
  <c r="R79" i="10"/>
  <c r="S78" i="10" s="1"/>
  <c r="R61" i="10"/>
  <c r="S60" i="10" s="1"/>
  <c r="R91" i="10"/>
  <c r="S90" i="10" s="1"/>
  <c r="S42" i="10"/>
  <c r="R75" i="10"/>
  <c r="S74" i="10" s="1"/>
  <c r="R67" i="10"/>
  <c r="S66" i="10" s="1"/>
  <c r="S94" i="10"/>
  <c r="S70" i="10"/>
  <c r="R69" i="10"/>
  <c r="S68" i="10" s="1"/>
  <c r="R33" i="10"/>
  <c r="S32" i="10" s="1"/>
  <c r="R41" i="10"/>
  <c r="S40" i="10" s="1"/>
  <c r="R27" i="10"/>
  <c r="S26" i="10" s="1"/>
  <c r="R73" i="10"/>
  <c r="S72" i="10" s="1"/>
  <c r="T84" i="10" l="1"/>
  <c r="U84" i="10" s="1"/>
  <c r="R16" i="10"/>
  <c r="R17" i="10" s="1"/>
  <c r="S16" i="10" s="1"/>
  <c r="T14" i="10" s="1"/>
  <c r="U14" i="10" s="1"/>
  <c r="T32" i="10"/>
  <c r="U32" i="10" s="1"/>
  <c r="T72" i="10"/>
  <c r="U72" i="10" s="1"/>
  <c r="T20" i="10"/>
  <c r="U20" i="10" s="1"/>
  <c r="T78" i="10"/>
  <c r="U78" i="10" s="1"/>
  <c r="T44" i="10"/>
  <c r="U44" i="10" s="1"/>
  <c r="T90" i="10"/>
  <c r="U90" i="10" s="1"/>
  <c r="T26" i="10"/>
  <c r="U26" i="10" s="1"/>
  <c r="R62" i="10"/>
  <c r="R63" i="10" s="1"/>
  <c r="S62" i="10" s="1"/>
  <c r="T60" i="10" s="1"/>
  <c r="U60" i="10" s="1"/>
  <c r="T66" i="10"/>
  <c r="U66" i="10" s="1"/>
  <c r="T38" i="10"/>
  <c r="U38" i="10" s="1"/>
</calcChain>
</file>

<file path=xl/sharedStrings.xml><?xml version="1.0" encoding="utf-8"?>
<sst xmlns="http://schemas.openxmlformats.org/spreadsheetml/2006/main" count="942" uniqueCount="269">
  <si>
    <t>PROCESO SISTEMA DE GESTIÓN
FORMATO MAPA DE RIESGOS</t>
  </si>
  <si>
    <t>Código:</t>
  </si>
  <si>
    <t>FOR-SG-013</t>
  </si>
  <si>
    <t>Versión:</t>
  </si>
  <si>
    <t>Fecha:</t>
  </si>
  <si>
    <t>Memo I2025005913 – 21/02/2025</t>
  </si>
  <si>
    <t>Página:</t>
  </si>
  <si>
    <t>1 de 3</t>
  </si>
  <si>
    <t>Clasificación: Información Pública</t>
  </si>
  <si>
    <t>Mapa de riesgos de:</t>
  </si>
  <si>
    <t>Seguridad de la información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</si>
  <si>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</si>
  <si>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</si>
  <si>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</si>
  <si>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</si>
  <si>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</si>
  <si>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</si>
  <si>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</si>
  <si>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</si>
  <si>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</si>
  <si>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</si>
  <si>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</si>
  <si>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</si>
  <si>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</si>
  <si>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</si>
  <si>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</si>
  <si>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</si>
  <si>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</si>
  <si>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</si>
  <si>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</si>
  <si>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</si>
  <si>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</si>
  <si>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</si>
  <si>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</si>
  <si>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</si>
  <si>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</si>
  <si>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</si>
  <si>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</si>
  <si>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</si>
  <si>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</si>
  <si>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</si>
  <si>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</si>
  <si>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</si>
  <si>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</si>
  <si>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</si>
  <si>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</si>
  <si>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</si>
  <si>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</si>
  <si>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</si>
  <si>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y Gobierno TI</t>
  </si>
  <si>
    <t>Establecer políticas, procedimientos y controles que aseguren la alineación de la tecnología con la planeación estratégica, la gestión de riesgos, la optimización de costos, la mejora continua de los servicios de TI y la continuidad del negocio mediante el soporte y mantenimiento de las Tecnologías de la Información y las Comunicaciones, implementando las mejores prácticas de TIC para garantizar la utilidad de los mismos de una manera eficiente y efectiva.</t>
  </si>
  <si>
    <t>Garantizar la confidencialidad, integridad y disponibilidad de los servicios de las tecnologías de la información (infraestructura de hardware, software, redes y telecomunicaciones).</t>
  </si>
  <si>
    <t>RS-GTI-001</t>
  </si>
  <si>
    <t>Económica y reputacional</t>
  </si>
  <si>
    <t>Fallas tecnológicas</t>
  </si>
  <si>
    <t>80% - Alta</t>
  </si>
  <si>
    <t>60% - Moderado</t>
  </si>
  <si>
    <t>Preventiva</t>
  </si>
  <si>
    <t>Manual</t>
  </si>
  <si>
    <t>40% - Baja</t>
  </si>
  <si>
    <t>Reducir</t>
  </si>
  <si>
    <t>NO</t>
  </si>
  <si>
    <t>Planear el mantenimiento preventivo de los servicios de tecnologías de la información (infraestructura de hardware, software, redes y telecomunicaciones).</t>
  </si>
  <si>
    <t>RS-GTI-002</t>
  </si>
  <si>
    <t>60% - Media</t>
  </si>
  <si>
    <t xml:space="preserve">Líder de soluciones tecnológicas </t>
  </si>
  <si>
    <t>Planear el mantenimiento preventivo de los servicios de tecnologías de la información (infraestructura de hardware, software, redes y telecomunicaciones).
Gestionar los cambios, incidentes y problemas asociados a los servicios de las tecnologías de la información.</t>
  </si>
  <si>
    <t>RS-GTI-003</t>
  </si>
  <si>
    <t>Falta de oportunidad ante la detección de una falla que afecte la infraestructura de la entidad.</t>
  </si>
  <si>
    <t>40% - Menor</t>
  </si>
  <si>
    <t>Automática</t>
  </si>
  <si>
    <t>Líder de infraestructura</t>
  </si>
  <si>
    <t>RS-GTI-004</t>
  </si>
  <si>
    <t>Fraude externo</t>
  </si>
  <si>
    <t>100% - Muy alta</t>
  </si>
  <si>
    <t>De cumplimiento</t>
  </si>
  <si>
    <t>Gestionar los proyectos de Tecnologías de la Información y las Comunicaciones estipulados en el PETI. 
Definir e implementar las políticas y lineamientos de Tecnologías de la información en la Secretaría como Gobierno y Seguridad digital, entre otros.</t>
  </si>
  <si>
    <t>RS-GTI-007</t>
  </si>
  <si>
    <t>Profesional de Seguridad de la Información</t>
  </si>
  <si>
    <t>RS-GTI-008</t>
  </si>
  <si>
    <t>Profesional de Seguridad de la Información, Líder de Infraestructura y Líder de mesa de servicio</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</si>
  <si>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</si>
  <si>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</si>
  <si>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</si>
  <si>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</si>
  <si>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</si>
  <si>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Olga Lucia Gomez Carrillo</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</si>
  <si>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</si>
  <si>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</si>
  <si>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</si>
  <si>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</si>
  <si>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</si>
  <si>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</si>
  <si>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</si>
  <si>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</si>
  <si>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</si>
  <si>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</si>
  <si>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</si>
  <si>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</si>
  <si>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</si>
  <si>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</si>
  <si>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</si>
  <si>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</si>
  <si>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</si>
  <si>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</si>
  <si>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</si>
  <si>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</si>
  <si>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</si>
  <si>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</si>
  <si>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</si>
  <si>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Alta</t>
  </si>
  <si>
    <t>Preventivo</t>
  </si>
  <si>
    <t>Documentado</t>
  </si>
  <si>
    <t>Identificado</t>
  </si>
  <si>
    <t>Si</t>
  </si>
  <si>
    <t>Continua</t>
  </si>
  <si>
    <t>Con registro</t>
  </si>
  <si>
    <t xml:space="preserve">2. </t>
  </si>
  <si>
    <t>No aplica</t>
  </si>
  <si>
    <t>3.</t>
  </si>
  <si>
    <t xml:space="preserve">1. </t>
  </si>
  <si>
    <t>2.</t>
  </si>
  <si>
    <t>Media</t>
  </si>
  <si>
    <t>Muy alta</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</si>
  <si>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</si>
  <si>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</si>
  <si>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OBSERVACIONES AL DISEÑO DEL CONTROL</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</si>
  <si>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</si>
  <si>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OBSERVACIONES A LA EJECUCIÓN DEL CONTROL</t>
  </si>
  <si>
    <t>3 de 3</t>
  </si>
  <si>
    <t>Tabla 1. Clasificación de riesgos</t>
  </si>
  <si>
    <t>Categoría</t>
  </si>
  <si>
    <t>Ejecución y administración de procesos</t>
  </si>
  <si>
    <t>Pérdidas derivadas de errores en la ejecución y administración de procesos.</t>
  </si>
  <si>
    <t>Gestión</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</si>
  <si>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</si>
  <si>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</si>
  <si>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</si>
  <si>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</si>
  <si>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Financiero</t>
  </si>
  <si>
    <t>Eventos que afecten los estados financieros y todas aquellas áreas involucradas con el proceso financiero como presupuesto, tesorería, contabilidad, cartera, central de cuentas, costos, etc.</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</si>
  <si>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</si>
  <si>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</si>
  <si>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</si>
  <si>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</si>
  <si>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</si>
  <si>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</si>
  <si>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</si>
  <si>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</si>
  <si>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</si>
  <si>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</si>
  <si>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</si>
  <si>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</si>
  <si>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</si>
  <si>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</si>
  <si>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</si>
  <si>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</si>
  <si>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</si>
  <si>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</si>
  <si>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</si>
  <si>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</si>
  <si>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</si>
  <si>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</si>
  <si>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</si>
  <si>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</si>
  <si>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Baja</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</si>
  <si>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</si>
  <si>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</si>
  <si>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</si>
  <si>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</si>
  <si>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La actividad que conlleva el riesgo se ejecuta mínimo 500 veces al año y máximo 5000 veces por año</t>
  </si>
  <si>
    <t>Es viable que el evento ocurra en la mayoría de las circunstancias o se ha presentado al menos 1 vez en el último año.</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</si>
  <si>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</si>
  <si>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</si>
  <si>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</si>
  <si>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</si>
  <si>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</si>
  <si>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</si>
  <si>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</si>
  <si>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</si>
  <si>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</si>
  <si>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</si>
  <si>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</si>
  <si>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</si>
  <si>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</si>
  <si>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</si>
  <si>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</si>
  <si>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</si>
  <si>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</si>
  <si>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</si>
  <si>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</si>
  <si>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</si>
  <si>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</si>
  <si>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</si>
  <si>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</si>
  <si>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80% - Mayor</t>
  </si>
  <si>
    <t>100% - Catastrófico</t>
  </si>
  <si>
    <t>Alto</t>
  </si>
  <si>
    <t>Extremo</t>
  </si>
  <si>
    <t>20% - Muy baja</t>
  </si>
  <si>
    <t>Bajo</t>
  </si>
  <si>
    <t>Probabilidad / 
                     Impacto</t>
  </si>
  <si>
    <t xml:space="preserve">Riesgo materializado </t>
  </si>
  <si>
    <t>Forma de ejecución</t>
  </si>
  <si>
    <t>SI</t>
  </si>
  <si>
    <t>Detectiva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</si>
  <si>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</si>
  <si>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</si>
  <si>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</si>
  <si>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</si>
  <si>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</si>
  <si>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</si>
  <si>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</si>
  <si>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</si>
  <si>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</si>
  <si>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</si>
  <si>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</si>
  <si>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</si>
  <si>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</si>
  <si>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</si>
  <si>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</si>
  <si>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</si>
  <si>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</si>
  <si>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</si>
  <si>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 xml:space="preserve">Profesional de Seguridad de la Información </t>
  </si>
  <si>
    <t>Carencia de conocimiento sobre los diferentes lineamientos de seguridad de la información.</t>
  </si>
  <si>
    <t xml:space="preserve">Ausencia de seguimiento de la implementación de las actividades del plan de seguridad generando brechas de seguridad sobre los activos de información. 
</t>
  </si>
  <si>
    <t xml:space="preserve">Posibilidad de afectación económica y reputacional por pérdida de la disponibilidad de los activos de información debido a la ausencia de seguimiento de la implementación de las actividades del plan de seguridad  y a la carencia de conocimiento sobre los diferentes lineamientos de seguridad de la información generando brechas de seguridad sobre los activos de información. </t>
  </si>
  <si>
    <t xml:space="preserve">Ausencia de seguimiento en la subsanación de las vulnerabilidades identificadas sobre los activos de información. </t>
  </si>
  <si>
    <t xml:space="preserve">Posibilidad de afectación económica y reputacional por pérdida de la disponibilidad de los activos de información debido a la ausencia de seguimiento en la subsanación de las vulnerabilidades identificadas sobre los activos de información. </t>
  </si>
  <si>
    <t>Ausencia de seguimiento en la instalación y depuración de software no autorizado en los dispositivos de la entidad.</t>
  </si>
  <si>
    <t>Posibilidad de afectación económica y reputacional por pérdida de la disponibilidad de los activos de información debido a la ausencia de seguimiento en la instalación y depuración de software no autorizado en los dispositivos de la entidad.</t>
  </si>
  <si>
    <t>Deterioro del software y/o hardware a causa de la obsolescencia tecnológica de los sistemas de información e infraestructura tecnológica.</t>
  </si>
  <si>
    <t>Posibilidad de afectación económica y reputacional debido a la brecha (fisura) de mantenimiento de sistema de información a causa de saturación de los sistemas de información, generando pérdida de integridad y disponibilidad de los activos de información, aumento de solicitudes de soporte técnico, reprocesos internos y elevación de costos sobre la información levantada previamente e insatisfacción del cliente.</t>
  </si>
  <si>
    <t>Posibilidad de afectación económica y reputacional por disponibilidad de los activos de información, debido a fallas técnicas o mal funcionamiento del software ocasionadas por falta de monitoreo sobre la infraestructura de la entidad, lo que puede generar el aumento de solicitudes de soporte técnico, reprocesos internos e insatisfacción del cliente.</t>
  </si>
  <si>
    <t xml:space="preserve">Falta de mantenimiento de los sistemas de información, debido a la saturación de los sistemas de información </t>
  </si>
  <si>
    <t xml:space="preserve">El profesional encargado de ejecutar las actividades de líder de Soluciones Tecnológicas, realiza pruebas funcionales sobre los sistemas de información, cuando sea requerido, para su puesta en producción. Esta gestión y los hallazgos encontrados se deben registrar y documentar en cada RFC (Formato de Requerimiento de Cambios), para socializar los resultados en  los comités de control de cambios de la entidad, con el fin de evitar un cambio que cause indisponibilidad sobre la infraestructura, de acuerdo con lo establecido en el procedimiento Gestión de cambios de tecnología de la información (PCD-SMT-001). 
La evidencia es el informe de pruebas y minutograma presentados en los comités de cambios.
En caso de presentarse alguna inconsistencia en las pruebas, se debe analizar y proceder con las alertas o acciones respectivas para dar solución a lo presentado.  </t>
  </si>
  <si>
    <t>El profesional encargado de ejecutar las actividades de Seguridad de la Información, Líder de infraestructura y Líder de mesa de servicio, como responsables de la gestión de software y el equipo encargado de la administración de activos tecnológicos, cuatrimestralmente revisan que en los dispositivos de la entidad se estén instalando únicamente el software autorizado por la Subdirección de Investigación e Información, de acuerdo con lo establecido en el procedimiento Control licenciamiento y software para estaciones de trabajo (PCD-SMT-015).
En caso de identificar software instalado no autorizados se  notificará a vía correo electrónico al Subdirector(a) de Investigación e Información, quien tomará las acciones a las que haya lugar.
Evidencia: informe cuatrimestral y correo electrónico, cuando aplique.</t>
  </si>
  <si>
    <t>(Número de informes realizados de capacidad de la infraestructura de la entidad / 9 informes programados de capacidad de la infraestructura de la entidad) * 100
Nota programación: 
II, III y IV trim tres informes para cada periodo</t>
  </si>
  <si>
    <t>(Número de informes de seguimiento al Plan de Seguridad y Privacidad de la Información / Informes programados al Plan de Seguridad y Privacidad de la Información) * 100
Nota programación: 
II, III y IV trim un informe para cada periodo</t>
  </si>
  <si>
    <t>(Número de informes de seguimiento a la gestión de software y depuración de software no autorizado / Informes programados de seguimiento a la gestión de software) * 100
Nota programación: 
II, III y IV trim un informe para cada periodo</t>
  </si>
  <si>
    <t>(Número de pruebas no funcionales exitosas / Número total de pruebas programadas sobre los sistemas de información) * 100
Nota programación: 
según necesidad</t>
  </si>
  <si>
    <t>(Número de informes elaborados / Número de informes programados) * 100
Nota programación: 
II, III Y IV trim 1 informe para cada periodo</t>
  </si>
  <si>
    <t>El profesional encargado de ejecutar las actividades de Seguridad de la Información revisa cuatrimestralmente que los usuarios matriculados en el Curso de Seguridad de la Información de la entidad, disponible en la plataforma "Moodle" hayan realizado la finalización de este, generando un informe en donde se denote el grado de aplicación del curso, de acuerdo con el plan Sensibilización, capacitación y comunicación de seguridad y privacidad de la información (PLA-GTI-002) y con el fin de apoyar en la gestión del conocimiento referente a la seguridad de la información.
En caso de que se identifique que existen usuarios que no hayan realizado el Curso de Seguridad, se notificará vía correo electrónico al Subdirector(a) de Investigación e Información las personas faltantes quien tomará las acciones a las que haya lugar.
Evidencia: informe y correo electrónico, cuando aplique.</t>
  </si>
  <si>
    <t>El profesional encargado de ejecutar las actividades de Seguridad de la Información, cuatrimestralmente verifica que las vulnerabilidades reportadas a los Grupos de Sistemas de Información e Infraestructura Tecnológica han sido subsanadas,  de acuerdo a lo establecido en el procedimiento Gestión de vulnerabilidades técnicas (PCD-TI-001), con el fin de identificar las vulnerabilidades y los niveles de riesgo a los cuales están expuestos los activos de información de la Secretaría Distrital de Integración Social.
En caso de existir vulnerabilidades que no hayan sido subsanadas se notificará a vía correo electrónico al Subdirector(a) de Investigación e Información, quien tomará las acciones a las que haya lugar.
Evidencia: informe cuatrimestral que refleje las acciones ejecutadas para subsanar las vulnerabilidades encontradas y correo electrónico, cuando aplique.</t>
  </si>
  <si>
    <t>El profesional encargado de ejecutar las actividades de Seguridad de la Información, trimestralmente verifica que las actividades propuestas en el Plan de Seguridad y Privacidad de la Información (PLA-GTI-003) se hayan ejecutado conforme a lo planteado, a través de la generación de un informe que denote el avance, con el fin de fortalecer el seguimiento y evitar las brechas de seguridad sobre los activos de información.
En caso de que se identifiquen retrasos en las actividades planteadas se deben informar vía correo electrónico al Líder de Gobierno Digital, indicando los argumentos por los cuales no se cumplieron las actividades planteadas y proceder con las acciones respectivas para dar solución a lo presentado
Evidencia: informe y correo electrónico, cuando aplique.</t>
  </si>
  <si>
    <t>El profesional encargado de ejecutar las actividades de líder de infraestructura verifica mensualmente el funcionamiento de los servicios de tecnología que soportan los sistemas de información de la entidad, con el fin de prevenir la indisponibilidad en los mismos, esta gestión se realiza a través del informe de seguimiento que denota el monitoreo de la infraestructura tecnológica de acuerdo a lo establecido en el plan Mantenimiento de infraestructura Tecnológica (PLA-TI-009).
La evidencia es el informe de monitoreo mensual.
En caso de presentarse alguna falla de infraestructura se debe analizar y proceder con las alertas al Subdirector de Investigación e Información o realizar las acciones requeridas para dar solución a los casos presentados.</t>
  </si>
  <si>
    <r>
      <t>El profesional encargado de ejecutar las actividades de Seguridad de la Información, trimestralmente revisa que los sistemas de información y/o infraestructura tecnológica con obsolescencia vigente hayan sido identificados, con el fin de realizar la medición del índice de obsolescencia tecnoló</t>
    </r>
    <r>
      <rPr>
        <sz val="10"/>
        <color theme="1"/>
        <rFont val="Arial"/>
        <family val="2"/>
      </rPr>
      <t>gica de acuerdo a lo establecido en la hoja de vida del indicador del mismo.</t>
    </r>
    <r>
      <rPr>
        <sz val="10"/>
        <rFont val="Arial"/>
        <family val="2"/>
      </rPr>
      <t xml:space="preserve">
En caso de identificar componentes que no puedan ser subsanados se notificará vía correo electrónico al Subdirector(a) de Investigación e Información, quien tomará las acciones a las que haya lugar.
Evidencia: informe trimestral de medición del índice de obsolescencia tecnológica y correo electrónico, cuando aplique.</t>
    </r>
  </si>
  <si>
    <t>Posibilidad de afectación económica y reputacional por pérdida de la disponibilidad de los activos de información debido al deterioro del software y/o hardware a causa de la obsolescencia tecnológica de los sistemas de información e infraestructura TI.</t>
  </si>
  <si>
    <t>Circular No. 014 del 27/03/2026</t>
  </si>
  <si>
    <t>Para el primer trimestre no se contaba con programación para ejecutar la actividad de control.</t>
  </si>
  <si>
    <t>Para el primer trimestre no se contaba con programación para ejecutar la actividad de control, así mismo se menciona que el plan de seguridad y privacidad de la información para este periodo se encuentra en actualización.</t>
  </si>
  <si>
    <t xml:space="preserve">13/04/2026 No se generan observaciones respecto al monitoreo del riesgo de seguridad de la información.
</t>
  </si>
  <si>
    <t>De acuerdo a lo establecido en el plan de sensibilización, capacitación y comunicación de seguridad y privacidad de la información durante el primer trimestre se realiza el informe de seguimiento al plan de sensibilización, capacitación y comunicación de seguridad de la información en el cual se especifica que durante el primer trimestre de 2026, se realizó la elaboración de Memorando para la ejecución del Curso de Seguridad de la Información, en donde se matricularon 403 personas y a la fecha de corte  92  han finalizado con éxito el respectivo curso y obtenido el correspondiente certificado de participación, se aclara que aun no se cierra el Moodle por lo cual se encuentra en desarrollo, se adjunta el informe de seguimiento a como evidencia y los respectivos soportes.</t>
  </si>
  <si>
    <t>Luis Enrique Paris Garcia</t>
  </si>
  <si>
    <t>Durante el segundo trimestre se realizan los comités de cambios respectivos para la aprobación de cambios programados, estándar y de emergencia, se da cumplimiento a la actividad con 100%, se deja evidencia de los reportes para los meses de abril, mayo y junio y los soportes de minutogramas, RFC, formatos de pruebas para cada requerimiento.</t>
  </si>
  <si>
    <t xml:space="preserve">8/07/2026 No se generan observaciones respecto al monitoreo del riesgo de seguridad de la información.
</t>
  </si>
  <si>
    <t>Durante el segundo trimestre se realiza el informe de seguimiento y monitoreo de la Infraestructura Tecnológica de la SDIS en el cual se detallan la disponibilidad, actividades de mantenimiento e incidentes presentados por cada uno de los servicios de TI (servidores, capacidad de nube en AZURE, telefonía IP, canales de comunicación entre otras) generando alerta de manera oportuna. Se da cumplimiento a la actividad establecida para el segundo trimestre.</t>
  </si>
  <si>
    <t>Durante el segundo trimestre se realizan las actividades correspondientes a: i)publicación del inventario de Activos de Software y Hardware, ii) envío al Grupo de Alertas de Seguridad Digital de boletines de seguridad emitidos por instancias superiores en las cuales se reportan alertas de seguridad a nivel de vulnerabilidades y campañas de ataques dirigidos sobre entidades gubernamentales, iii)monitoreos realizado en fuentes abiertas se realizó el reporte de Indicadores de Compromiso conforme a las campañas maliciosas identificadas en el ciberespacio, iv)diagnóstico de Seguridad y Privacidad de la Información, el cual se está realizando en el nuevo formato emitido por el Ministerio de Tecnologías de la Información y las Comunicaciones.
Se da cumplimiento a la actividad establecida y se deja como evidencia el informe de seguimiento al plan de seguridad y privacidad de la información</t>
  </si>
  <si>
    <t>Durante el segundo trimestre se realiza el informe de medición del índice de obsolescencia tecnológica en el cual se obtiene un resultado de 33% para el trimestre comprendido entre abril a junio. Se realiza la medición con base en los activos de sistemas de información, equipos de computo e infraestructura tecnológica. como evidencia se cuenta con el informe correspondiente y se da cumplimiento a la actividad.</t>
  </si>
  <si>
    <t>Durante el segundo trimestre en seguimiento realizado al plan de seguridad y privacidad de la información se incluyen se identifican las vulnerabilidades técnicas como componente del plan.
Se da cumplimiento a la actividad establecida y se deja como evidencia el informe de seguimiento al plan de seguridad y privacidad de la información</t>
  </si>
  <si>
    <t xml:space="preserve">Durante el segundo trimestre se realiza la consolidación del inventario de software instalado por equipo y se cuenta con el reporte correspondiente para el primer semestre de la vigencia 2026. Mediante el reporte se tiene el control y seguimiento de las licencias autorizadas e instaladas. 
Se da cumplimiento a la actividad y se deja como evidencia el reporte correspondiente. </t>
  </si>
  <si>
    <t>Dando continuidad al curso de seguridad de la información desarrollado a través de la plataforma Moodle, durante el segundo trimestre de 2026, se realizó la elaboración de Memorando para la ejecución del Curso de Seguridad de la Información ampliando a todos los procesos de la Entidad, en donde a la fecha de corte se cuenta con 469 participantes que han finalizado de manera exitosa el curso y fue expedido el certificado correspondiente, así mismo se cuenta con el informe de seguimiento al plan de sensibilización de seguridad y privacidad de la información liderado por la SII. Se da cumplimiento a la actividad establecida para el trimestre con 25% y un acumulado del 50% con respecto a la vigencia.
Se aclara que para el I trimestre su avance del periodo es el 25%.</t>
  </si>
  <si>
    <t xml:space="preserve">Karinfer Yelitza Olivera Donato </t>
  </si>
  <si>
    <t>Atributos de Eficiencia: sin observaciones.
Atributos Informativos: sin observaciones.</t>
  </si>
  <si>
    <t>De acuerdo con la SECCIÓN B. Valoración y tratamiento, la actividad de control no tiene programado reporte de monitoreo para el 1er periodo.</t>
  </si>
  <si>
    <t xml:space="preserve">De acuerdo con la SECCIÓN B. Valoración y tratamiento, la actividad de control no tiene programado reporte de monitoreo para el 1er periodo.
Sin embargo, realizaron reporte para el 1er periodo y aportaron evidencias. </t>
  </si>
  <si>
    <t>De acuerdo con la SECCIÓN B. Valoración y tratamiento, la actividad de control se ejecuta "según necesidad" 
De acuerdo con el 1er. Reporte de monitoreo 2026 registrado en la SECCIÓN C. Monitoreo y revisión, indican "Para el primer trimestre no se contaba con programación para ejecutar la actividad de control"</t>
  </si>
  <si>
    <t>El diseño de control cumple con la estructura y variables definidas en el lineamiento de administración de riesgos vigente.
Los atributos de eficiencia einformativos se califican de acuerdo con lo observado en el diseño y en coherencia con los soportes presentados en el primer monitoreo del riesgo.
Se identifica que la actividad se está ejecutando de acuerdo con el diseño del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</si>
</sst>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8"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0"/>
      <color rgb="FF000000"/>
      <name val="Arial"/>
      <family val="2"/>
    </font>
    <font>
      <b/>
      <sz val="10"/>
      <color theme="4" tint="-0.249977111117893"/>
      <name val="Arial"/>
      <family val="2"/>
    </font>
    <font>
      <sz val="11"/>
      <name val="Arial"/>
      <family val="2"/>
    </font>
    <font>
      <i/>
      <sz val="10"/>
      <name val="Arial"/>
      <family val="2"/>
    </font>
    <font>
      <sz val="10"/>
      <name val="Arial"/>
      <family val="2"/>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FF"/>
        <bgColor rgb="FF000000"/>
      </patternFill>
    </fill>
  </fills>
  <borders count="3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8">
    <xf numFmtId="0" fontId="0"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44" fontId="27" fillId="0" borderId="0" applyFont="0" applyFill="0" applyBorder="0" applyAlignment="0" applyProtection="0"/>
  </cellStyleXfs>
  <cellXfs count="322">
    <xf numFmtId="0" fontId="0" fillId="0" borderId="0" xfId="0"/>
    <xf numFmtId="0" fontId="4" fillId="2" borderId="2" xfId="0" applyFont="1" applyFill="1" applyBorder="1" applyAlignment="1" applyProtection="1">
      <alignment horizontal="center" vertical="center" wrapText="1"/>
      <protection locked="0"/>
    </xf>
    <xf numFmtId="0" fontId="4" fillId="0" borderId="0" xfId="0" applyFont="1"/>
    <xf numFmtId="0" fontId="4" fillId="0" borderId="0" xfId="0" applyFont="1" applyAlignment="1">
      <alignment vertical="center"/>
    </xf>
    <xf numFmtId="0" fontId="4" fillId="2" borderId="0" xfId="0" applyFont="1" applyFill="1" applyAlignment="1">
      <alignment vertical="center"/>
    </xf>
    <xf numFmtId="0" fontId="4"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4" fillId="8" borderId="2" xfId="0" applyFont="1" applyFill="1" applyBorder="1" applyAlignment="1" applyProtection="1">
      <alignment horizontal="center" vertical="center" wrapText="1"/>
      <protection locked="0"/>
    </xf>
    <xf numFmtId="0" fontId="6" fillId="2" borderId="0" xfId="0" applyFont="1" applyFill="1" applyProtection="1">
      <protection locked="0"/>
    </xf>
    <xf numFmtId="0" fontId="0" fillId="0" borderId="0" xfId="0" applyProtection="1">
      <protection locked="0"/>
    </xf>
    <xf numFmtId="0" fontId="6" fillId="2" borderId="0" xfId="0" applyFont="1" applyFill="1" applyAlignment="1" applyProtection="1">
      <alignment vertical="center"/>
      <protection locked="0"/>
    </xf>
    <xf numFmtId="0" fontId="4" fillId="2" borderId="0" xfId="0" applyFont="1" applyFill="1" applyProtection="1">
      <protection locked="0"/>
    </xf>
    <xf numFmtId="0" fontId="4" fillId="11" borderId="2"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top"/>
      <protection locked="0"/>
    </xf>
    <xf numFmtId="0" fontId="3" fillId="0" borderId="0" xfId="0" applyFont="1"/>
    <xf numFmtId="0" fontId="4" fillId="3" borderId="0" xfId="0" applyFont="1" applyFill="1" applyAlignment="1">
      <alignment horizontal="center" vertical="center" wrapText="1"/>
    </xf>
    <xf numFmtId="0" fontId="0" fillId="8" borderId="0" xfId="0" applyFill="1"/>
    <xf numFmtId="0" fontId="4" fillId="8" borderId="3" xfId="0" applyFont="1" applyFill="1" applyBorder="1"/>
    <xf numFmtId="0" fontId="4" fillId="0" borderId="2" xfId="0" applyFont="1" applyBorder="1" applyAlignment="1" applyProtection="1">
      <alignment horizontal="center" vertical="center" wrapText="1"/>
      <protection locked="0"/>
    </xf>
    <xf numFmtId="0" fontId="3" fillId="3" borderId="2" xfId="0" applyFont="1" applyFill="1" applyBorder="1" applyAlignment="1">
      <alignment vertical="center" wrapText="1"/>
    </xf>
    <xf numFmtId="0" fontId="0" fillId="8" borderId="0" xfId="0" applyFill="1" applyProtection="1">
      <protection locked="0"/>
    </xf>
    <xf numFmtId="0" fontId="3" fillId="3" borderId="2" xfId="0" applyFont="1" applyFill="1" applyBorder="1" applyAlignment="1">
      <alignment vertical="center"/>
    </xf>
    <xf numFmtId="9" fontId="0" fillId="3" borderId="2" xfId="0" applyNumberFormat="1" applyFill="1" applyBorder="1" applyAlignment="1">
      <alignment horizontal="center" vertical="center"/>
    </xf>
    <xf numFmtId="0" fontId="3" fillId="0" borderId="2" xfId="0" applyFont="1" applyBorder="1" applyAlignment="1">
      <alignment vertical="center"/>
    </xf>
    <xf numFmtId="0" fontId="3" fillId="7" borderId="2" xfId="0" applyFont="1" applyFill="1" applyBorder="1" applyAlignment="1">
      <alignment horizontal="center" vertical="center"/>
    </xf>
    <xf numFmtId="0" fontId="3" fillId="3" borderId="1" xfId="0" applyFont="1" applyFill="1" applyBorder="1" applyAlignment="1" applyProtection="1">
      <alignment vertical="center" wrapText="1"/>
      <protection locked="0"/>
    </xf>
    <xf numFmtId="0" fontId="8" fillId="8" borderId="0" xfId="0" applyFont="1" applyFill="1" applyAlignment="1">
      <alignment horizontal="center" vertical="center"/>
    </xf>
    <xf numFmtId="0" fontId="9" fillId="8" borderId="0" xfId="0" applyFont="1" applyFill="1" applyAlignment="1">
      <alignment horizontal="center" vertical="center"/>
    </xf>
    <xf numFmtId="0" fontId="8" fillId="8" borderId="0" xfId="0" applyFont="1" applyFill="1" applyAlignment="1">
      <alignment horizontal="center"/>
    </xf>
    <xf numFmtId="0" fontId="8" fillId="8" borderId="0" xfId="0" applyFont="1" applyFill="1"/>
    <xf numFmtId="0" fontId="4" fillId="8" borderId="0" xfId="0" applyFont="1" applyFill="1"/>
    <xf numFmtId="0" fontId="9" fillId="8" borderId="0" xfId="0" applyFont="1" applyFill="1" applyAlignment="1">
      <alignment vertical="center" wrapText="1"/>
    </xf>
    <xf numFmtId="0" fontId="8" fillId="8" borderId="0" xfId="0" applyFont="1" applyFill="1" applyAlignment="1" applyProtection="1">
      <alignment vertical="center" wrapText="1"/>
      <protection locked="0"/>
    </xf>
    <xf numFmtId="0" fontId="8" fillId="8" borderId="0" xfId="0" applyFont="1" applyFill="1" applyAlignment="1">
      <alignment vertical="center"/>
    </xf>
    <xf numFmtId="0" fontId="10" fillId="2" borderId="2" xfId="0" applyFont="1" applyFill="1" applyBorder="1" applyAlignment="1">
      <alignment vertical="center"/>
    </xf>
    <xf numFmtId="0" fontId="10" fillId="2" borderId="2" xfId="0" applyFont="1" applyFill="1" applyBorder="1" applyAlignment="1" applyProtection="1">
      <alignment horizontal="left" vertical="center"/>
      <protection locked="0"/>
    </xf>
    <xf numFmtId="0" fontId="10" fillId="2" borderId="2" xfId="0" applyFont="1" applyFill="1" applyBorder="1" applyAlignment="1" applyProtection="1">
      <alignment horizontal="left" vertical="center" wrapText="1"/>
      <protection locked="0"/>
    </xf>
    <xf numFmtId="0" fontId="10" fillId="2" borderId="2" xfId="0" applyFont="1" applyFill="1" applyBorder="1" applyAlignment="1" applyProtection="1">
      <alignment vertical="center"/>
      <protection locked="0"/>
    </xf>
    <xf numFmtId="0" fontId="3" fillId="11" borderId="2" xfId="4" applyFill="1" applyBorder="1" applyAlignment="1" applyProtection="1">
      <alignment horizontal="center" vertical="center" wrapText="1"/>
      <protection locked="0"/>
    </xf>
    <xf numFmtId="0" fontId="2" fillId="0" borderId="0" xfId="2"/>
    <xf numFmtId="9" fontId="0" fillId="0" borderId="0" xfId="3" applyFont="1"/>
    <xf numFmtId="0" fontId="2" fillId="0" borderId="0" xfId="2" applyAlignment="1">
      <alignment horizontal="center" vertical="center"/>
    </xf>
    <xf numFmtId="9" fontId="2" fillId="0" borderId="0" xfId="2" applyNumberFormat="1"/>
    <xf numFmtId="0" fontId="21" fillId="2" borderId="0" xfId="0" applyFont="1" applyFill="1" applyAlignment="1" applyProtection="1">
      <alignment horizontal="center" vertical="top"/>
      <protection locked="0"/>
    </xf>
    <xf numFmtId="0" fontId="7" fillId="2" borderId="0" xfId="0" applyFont="1" applyFill="1" applyAlignment="1" applyProtection="1">
      <alignment horizontal="left" vertical="top"/>
      <protection locked="0"/>
    </xf>
    <xf numFmtId="0" fontId="22" fillId="2" borderId="0" xfId="0" applyFont="1" applyFill="1" applyAlignment="1" applyProtection="1">
      <alignment horizontal="right" vertical="top"/>
      <protection locked="0"/>
    </xf>
    <xf numFmtId="0" fontId="3" fillId="2" borderId="1" xfId="0" applyFont="1" applyFill="1" applyBorder="1" applyAlignment="1" applyProtection="1">
      <alignment horizontal="center" vertical="center" wrapText="1"/>
      <protection locked="0"/>
    </xf>
    <xf numFmtId="9" fontId="3" fillId="2" borderId="1" xfId="0" applyNumberFormat="1"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9" fontId="3" fillId="2" borderId="2" xfId="0" applyNumberFormat="1" applyFont="1" applyFill="1" applyBorder="1" applyAlignment="1" applyProtection="1">
      <alignment horizontal="center" vertical="center" wrapText="1"/>
      <protection locked="0"/>
    </xf>
    <xf numFmtId="0" fontId="0" fillId="8" borderId="0" xfId="0" applyFill="1" applyAlignment="1">
      <alignment horizontal="center"/>
    </xf>
    <xf numFmtId="0" fontId="6" fillId="2" borderId="0" xfId="0" applyFont="1" applyFill="1" applyAlignment="1" applyProtection="1">
      <alignment horizontal="center"/>
      <protection locked="0"/>
    </xf>
    <xf numFmtId="0" fontId="4" fillId="0" borderId="4" xfId="0" applyFont="1" applyBorder="1" applyAlignment="1" applyProtection="1">
      <alignment horizontal="center" vertical="center" wrapText="1"/>
      <protection locked="0"/>
    </xf>
    <xf numFmtId="0" fontId="3" fillId="3" borderId="2" xfId="0" applyFont="1" applyFill="1" applyBorder="1" applyAlignment="1">
      <alignment horizontal="center" vertical="center"/>
    </xf>
    <xf numFmtId="0" fontId="3" fillId="2" borderId="28" xfId="0" applyFont="1" applyFill="1" applyBorder="1" applyAlignment="1" applyProtection="1">
      <alignment horizontal="center" vertical="center" wrapText="1"/>
      <protection locked="0"/>
    </xf>
    <xf numFmtId="0" fontId="3" fillId="0" borderId="28" xfId="0" applyFont="1" applyBorder="1" applyAlignment="1" applyProtection="1">
      <alignment horizontal="center" vertical="center"/>
      <protection locked="0"/>
    </xf>
    <xf numFmtId="0" fontId="3" fillId="2" borderId="11" xfId="0" applyFont="1" applyFill="1" applyBorder="1" applyAlignment="1" applyProtection="1">
      <alignment horizontal="center" vertical="center" wrapText="1"/>
      <protection locked="0"/>
    </xf>
    <xf numFmtId="0" fontId="3" fillId="8" borderId="7"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2" borderId="7" xfId="0" applyFont="1" applyFill="1" applyBorder="1" applyAlignment="1" applyProtection="1">
      <alignment horizontal="center" vertical="center" wrapText="1"/>
      <protection locked="0"/>
    </xf>
    <xf numFmtId="0" fontId="3" fillId="8" borderId="0" xfId="0" applyFont="1" applyFill="1" applyProtection="1">
      <protection locked="0"/>
    </xf>
    <xf numFmtId="0" fontId="3" fillId="2" borderId="0" xfId="0" applyFont="1" applyFill="1" applyProtection="1">
      <protection locked="0"/>
    </xf>
    <xf numFmtId="0" fontId="3" fillId="8" borderId="0" xfId="0" applyFont="1" applyFill="1" applyAlignment="1" applyProtection="1">
      <alignment vertical="center"/>
      <protection locked="0"/>
    </xf>
    <xf numFmtId="0" fontId="3" fillId="2" borderId="0" xfId="0" applyFont="1" applyFill="1" applyAlignment="1" applyProtection="1">
      <alignment vertical="center"/>
      <protection locked="0"/>
    </xf>
    <xf numFmtId="0" fontId="3" fillId="2" borderId="28" xfId="0" applyFont="1" applyFill="1" applyBorder="1" applyAlignment="1">
      <alignment horizontal="center" vertical="center" wrapText="1"/>
    </xf>
    <xf numFmtId="0" fontId="3" fillId="12" borderId="28" xfId="0" applyFont="1" applyFill="1" applyBorder="1" applyAlignment="1">
      <alignment horizontal="center" vertical="center"/>
    </xf>
    <xf numFmtId="0" fontId="3" fillId="2" borderId="0" xfId="0" applyFont="1" applyFill="1" applyAlignment="1" applyProtection="1">
      <alignment horizontal="center"/>
      <protection locked="0"/>
    </xf>
    <xf numFmtId="9" fontId="3" fillId="3" borderId="2" xfId="0" applyNumberFormat="1" applyFont="1" applyFill="1" applyBorder="1" applyAlignment="1">
      <alignment horizontal="center" vertical="center"/>
    </xf>
    <xf numFmtId="0" fontId="3" fillId="4" borderId="2" xfId="0" applyFont="1" applyFill="1" applyBorder="1" applyAlignment="1">
      <alignment horizontal="center" vertical="center"/>
    </xf>
    <xf numFmtId="0" fontId="3" fillId="5" borderId="2" xfId="0" applyFont="1" applyFill="1" applyBorder="1" applyAlignment="1">
      <alignment horizontal="center" vertical="center"/>
    </xf>
    <xf numFmtId="0" fontId="3" fillId="6" borderId="2" xfId="0" applyFont="1" applyFill="1" applyBorder="1" applyAlignment="1">
      <alignment horizontal="center" vertical="center"/>
    </xf>
    <xf numFmtId="0" fontId="3" fillId="11" borderId="28" xfId="0" applyFont="1" applyFill="1" applyBorder="1" applyAlignment="1">
      <alignment horizontal="center" vertical="center"/>
    </xf>
    <xf numFmtId="0" fontId="3" fillId="11" borderId="0" xfId="0" applyFont="1" applyFill="1" applyProtection="1">
      <protection locked="0"/>
    </xf>
    <xf numFmtId="0" fontId="6" fillId="11" borderId="0" xfId="0" applyFont="1" applyFill="1" applyProtection="1">
      <protection locked="0"/>
    </xf>
    <xf numFmtId="0" fontId="3" fillId="0" borderId="28" xfId="0" applyFont="1" applyBorder="1" applyAlignment="1" applyProtection="1">
      <alignment horizontal="center" vertical="center" wrapText="1"/>
      <protection locked="0"/>
    </xf>
    <xf numFmtId="0" fontId="3" fillId="0" borderId="28" xfId="0" applyFont="1" applyBorder="1" applyAlignment="1">
      <alignment horizontal="center" vertical="center" wrapText="1"/>
    </xf>
    <xf numFmtId="0" fontId="3" fillId="0" borderId="7" xfId="0" applyFont="1" applyBorder="1" applyAlignment="1" applyProtection="1">
      <alignment horizontal="center" vertical="center" wrapText="1"/>
      <protection locked="0"/>
    </xf>
    <xf numFmtId="9" fontId="3" fillId="0" borderId="2" xfId="0" applyNumberFormat="1" applyFont="1" applyBorder="1" applyAlignment="1" applyProtection="1">
      <alignment horizontal="center" vertical="center" wrapText="1"/>
      <protection locked="0"/>
    </xf>
    <xf numFmtId="0" fontId="12" fillId="8" borderId="0" xfId="5" applyFont="1" applyFill="1" applyAlignment="1" applyProtection="1">
      <alignment wrapText="1"/>
      <protection locked="0"/>
    </xf>
    <xf numFmtId="0" fontId="12" fillId="8" borderId="0" xfId="5" applyFont="1" applyFill="1" applyAlignment="1" applyProtection="1">
      <alignment horizontal="center" wrapText="1"/>
      <protection locked="0"/>
    </xf>
    <xf numFmtId="0" fontId="3" fillId="8" borderId="0" xfId="5" applyFont="1" applyFill="1" applyAlignment="1" applyProtection="1">
      <alignment horizontal="left" wrapText="1"/>
      <protection locked="0"/>
    </xf>
    <xf numFmtId="0" fontId="3" fillId="8" borderId="0" xfId="5" applyFont="1" applyFill="1" applyAlignment="1" applyProtection="1">
      <alignment horizontal="center" wrapText="1"/>
      <protection locked="0"/>
    </xf>
    <xf numFmtId="0" fontId="3" fillId="8" borderId="0" xfId="5" applyFont="1" applyFill="1" applyAlignment="1" applyProtection="1">
      <alignment horizontal="center" vertical="center" wrapText="1"/>
      <protection locked="0"/>
    </xf>
    <xf numFmtId="0" fontId="10" fillId="8" borderId="2" xfId="5" applyFont="1" applyFill="1" applyBorder="1" applyAlignment="1" applyProtection="1">
      <alignment horizontal="left" vertical="center" wrapText="1"/>
      <protection locked="0"/>
    </xf>
    <xf numFmtId="0" fontId="4" fillId="8" borderId="0" xfId="5" applyFont="1" applyFill="1" applyAlignment="1" applyProtection="1">
      <alignment vertical="center" wrapText="1"/>
      <protection locked="0"/>
    </xf>
    <xf numFmtId="0" fontId="21" fillId="2" borderId="0" xfId="4" applyFont="1" applyFill="1" applyAlignment="1" applyProtection="1">
      <alignment horizontal="center" vertical="top"/>
      <protection locked="0"/>
    </xf>
    <xf numFmtId="0" fontId="16" fillId="8" borderId="0" xfId="5" applyFont="1" applyFill="1" applyAlignment="1" applyProtection="1">
      <alignment horizontal="left" wrapText="1"/>
      <protection locked="0"/>
    </xf>
    <xf numFmtId="0" fontId="19" fillId="8" borderId="0" xfId="5" applyFont="1" applyFill="1" applyAlignment="1" applyProtection="1">
      <alignment horizontal="left" vertical="center"/>
      <protection locked="0"/>
    </xf>
    <xf numFmtId="0" fontId="17" fillId="8" borderId="0" xfId="5" applyFont="1" applyFill="1" applyAlignment="1" applyProtection="1">
      <alignment horizontal="left" vertical="center"/>
      <protection locked="0"/>
    </xf>
    <xf numFmtId="0" fontId="19" fillId="8" borderId="0" xfId="5" applyFont="1" applyFill="1" applyAlignment="1" applyProtection="1">
      <alignment horizontal="center" wrapText="1"/>
      <protection locked="0"/>
    </xf>
    <xf numFmtId="0" fontId="13" fillId="8" borderId="0" xfId="5" applyFont="1" applyFill="1" applyAlignment="1" applyProtection="1">
      <alignment horizontal="center" vertical="center" wrapText="1"/>
      <protection locked="0"/>
    </xf>
    <xf numFmtId="0" fontId="3" fillId="8" borderId="0" xfId="5" applyFont="1" applyFill="1" applyAlignment="1" applyProtection="1">
      <alignment horizontal="right" vertical="center" wrapText="1"/>
      <protection locked="0"/>
    </xf>
    <xf numFmtId="0" fontId="3" fillId="8" borderId="0" xfId="5" applyFont="1" applyFill="1" applyAlignment="1" applyProtection="1">
      <alignment vertical="center" wrapText="1"/>
      <protection locked="0"/>
    </xf>
    <xf numFmtId="0" fontId="15" fillId="8" borderId="0" xfId="5" applyFont="1" applyFill="1" applyAlignment="1" applyProtection="1">
      <alignment horizontal="center" vertical="center" wrapText="1"/>
      <protection locked="0"/>
    </xf>
    <xf numFmtId="0" fontId="3" fillId="11" borderId="2" xfId="5" applyFont="1" applyFill="1" applyBorder="1" applyAlignment="1" applyProtection="1">
      <alignment horizontal="center" vertical="center" wrapText="1"/>
      <protection locked="0"/>
    </xf>
    <xf numFmtId="0" fontId="14" fillId="8" borderId="0" xfId="5" applyFont="1" applyFill="1" applyAlignment="1" applyProtection="1">
      <alignment horizontal="center" vertical="center" wrapText="1"/>
      <protection locked="0"/>
    </xf>
    <xf numFmtId="0" fontId="3" fillId="8" borderId="26" xfId="5" applyFont="1" applyFill="1" applyBorder="1" applyAlignment="1" applyProtection="1">
      <alignment horizontal="center" vertical="center" wrapText="1"/>
      <protection locked="0"/>
    </xf>
    <xf numFmtId="9" fontId="3" fillId="8" borderId="26" xfId="6" applyFont="1" applyFill="1" applyBorder="1" applyAlignment="1" applyProtection="1">
      <alignment horizontal="center" vertical="center" wrapText="1"/>
      <protection hidden="1"/>
    </xf>
    <xf numFmtId="9" fontId="3" fillId="8" borderId="26" xfId="5" applyNumberFormat="1" applyFont="1" applyFill="1" applyBorder="1" applyAlignment="1" applyProtection="1">
      <alignment horizontal="center" vertical="center" wrapText="1"/>
      <protection hidden="1"/>
    </xf>
    <xf numFmtId="0" fontId="3" fillId="8" borderId="23" xfId="5" applyFont="1" applyFill="1" applyBorder="1" applyAlignment="1" applyProtection="1">
      <alignment vertical="center" wrapText="1"/>
      <protection locked="0"/>
    </xf>
    <xf numFmtId="0" fontId="3" fillId="8" borderId="23" xfId="5" applyFont="1" applyFill="1" applyBorder="1" applyAlignment="1" applyProtection="1">
      <alignment horizontal="center" vertical="center" wrapText="1"/>
      <protection locked="0"/>
    </xf>
    <xf numFmtId="9" fontId="3" fillId="8" borderId="23" xfId="6" applyFont="1" applyFill="1" applyBorder="1" applyAlignment="1" applyProtection="1">
      <alignment horizontal="center" vertical="center" wrapText="1"/>
      <protection hidden="1"/>
    </xf>
    <xf numFmtId="9" fontId="3" fillId="8" borderId="23" xfId="5" applyNumberFormat="1" applyFont="1" applyFill="1" applyBorder="1" applyAlignment="1" applyProtection="1">
      <alignment horizontal="center" vertical="center" wrapText="1"/>
      <protection hidden="1"/>
    </xf>
    <xf numFmtId="0" fontId="3" fillId="8" borderId="20" xfId="5" applyFont="1" applyFill="1" applyBorder="1" applyAlignment="1" applyProtection="1">
      <alignment vertical="center" wrapText="1"/>
      <protection locked="0"/>
    </xf>
    <xf numFmtId="9" fontId="3" fillId="8" borderId="20" xfId="6" applyFont="1" applyFill="1" applyBorder="1" applyAlignment="1" applyProtection="1">
      <alignment horizontal="center" vertical="center" wrapText="1"/>
      <protection hidden="1"/>
    </xf>
    <xf numFmtId="9" fontId="3" fillId="8" borderId="20" xfId="5" applyNumberFormat="1" applyFont="1" applyFill="1" applyBorder="1" applyAlignment="1" applyProtection="1">
      <alignment horizontal="center" vertical="center" wrapText="1"/>
      <protection hidden="1"/>
    </xf>
    <xf numFmtId="0" fontId="3" fillId="8" borderId="16" xfId="5" applyFont="1" applyFill="1" applyBorder="1" applyAlignment="1" applyProtection="1">
      <alignment vertical="center" wrapText="1"/>
      <protection locked="0"/>
    </xf>
    <xf numFmtId="0" fontId="3" fillId="8" borderId="16" xfId="5" applyFont="1" applyFill="1" applyBorder="1" applyAlignment="1" applyProtection="1">
      <alignment horizontal="center" vertical="center" wrapText="1"/>
      <protection locked="0"/>
    </xf>
    <xf numFmtId="9" fontId="3" fillId="8" borderId="16" xfId="6" applyFont="1" applyFill="1" applyBorder="1" applyAlignment="1" applyProtection="1">
      <alignment horizontal="center" vertical="center" wrapText="1"/>
      <protection hidden="1"/>
    </xf>
    <xf numFmtId="9" fontId="3" fillId="8" borderId="16" xfId="5" applyNumberFormat="1" applyFont="1" applyFill="1" applyBorder="1" applyAlignment="1" applyProtection="1">
      <alignment horizontal="center" vertical="center" wrapText="1"/>
      <protection hidden="1"/>
    </xf>
    <xf numFmtId="0" fontId="4" fillId="8" borderId="0" xfId="5" applyFont="1" applyFill="1" applyAlignment="1" applyProtection="1">
      <alignment horizontal="center" vertical="center" wrapText="1"/>
      <protection locked="0"/>
    </xf>
    <xf numFmtId="0" fontId="1" fillId="8" borderId="0" xfId="5" applyFill="1" applyProtection="1">
      <protection locked="0"/>
    </xf>
    <xf numFmtId="0" fontId="3" fillId="0" borderId="0" xfId="5" applyFont="1" applyAlignment="1" applyProtection="1">
      <alignment horizontal="center" vertical="center" wrapText="1"/>
      <protection locked="0"/>
    </xf>
    <xf numFmtId="14" fontId="3" fillId="2" borderId="1" xfId="1" applyNumberFormat="1" applyFont="1" applyFill="1" applyBorder="1" applyAlignment="1" applyProtection="1">
      <alignment horizontal="center" vertical="center" wrapText="1"/>
      <protection locked="0"/>
    </xf>
    <xf numFmtId="9" fontId="3" fillId="2" borderId="1" xfId="1"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8" borderId="0" xfId="2" applyFont="1" applyFill="1" applyAlignment="1" applyProtection="1">
      <alignment wrapText="1"/>
      <protection locked="0"/>
    </xf>
    <xf numFmtId="0" fontId="12" fillId="8" borderId="0" xfId="2" applyFont="1" applyFill="1" applyAlignment="1" applyProtection="1">
      <alignment horizontal="center" wrapText="1"/>
      <protection locked="0"/>
    </xf>
    <xf numFmtId="0" fontId="3" fillId="8" borderId="0" xfId="2" applyFont="1" applyFill="1" applyAlignment="1" applyProtection="1">
      <alignment horizontal="left" wrapText="1"/>
      <protection locked="0"/>
    </xf>
    <xf numFmtId="0" fontId="3" fillId="8" borderId="0" xfId="2" applyFont="1" applyFill="1" applyAlignment="1" applyProtection="1">
      <alignment horizontal="center" wrapText="1"/>
      <protection locked="0"/>
    </xf>
    <xf numFmtId="0" fontId="3" fillId="8" borderId="0" xfId="2" applyFont="1" applyFill="1" applyAlignment="1" applyProtection="1">
      <alignment horizontal="center" vertical="center" wrapText="1"/>
      <protection locked="0"/>
    </xf>
    <xf numFmtId="0" fontId="13" fillId="8" borderId="0" xfId="2" applyFont="1" applyFill="1" applyAlignment="1" applyProtection="1">
      <alignment horizontal="center" vertical="center" wrapText="1"/>
      <protection locked="0"/>
    </xf>
    <xf numFmtId="0" fontId="4" fillId="8" borderId="0" xfId="2" applyFont="1" applyFill="1" applyAlignment="1" applyProtection="1">
      <alignment horizontal="center" vertical="center" wrapText="1"/>
      <protection locked="0"/>
    </xf>
    <xf numFmtId="0" fontId="16" fillId="8" borderId="0" xfId="2" applyFont="1" applyFill="1" applyAlignment="1" applyProtection="1">
      <alignment horizontal="left" wrapText="1"/>
      <protection locked="0"/>
    </xf>
    <xf numFmtId="0" fontId="17" fillId="8" borderId="0" xfId="2" applyFont="1" applyFill="1" applyAlignment="1" applyProtection="1">
      <alignment horizontal="left" vertical="center"/>
      <protection locked="0"/>
    </xf>
    <xf numFmtId="0" fontId="3" fillId="8" borderId="0" xfId="2" applyFont="1" applyFill="1" applyAlignment="1" applyProtection="1">
      <alignment horizontal="right" vertical="center" wrapText="1"/>
      <protection locked="0"/>
    </xf>
    <xf numFmtId="0" fontId="17" fillId="8" borderId="2" xfId="5" applyFont="1" applyFill="1" applyBorder="1" applyAlignment="1" applyProtection="1">
      <alignment horizontal="left" vertical="center" wrapText="1"/>
      <protection locked="0"/>
    </xf>
    <xf numFmtId="0" fontId="3" fillId="8" borderId="1" xfId="0" applyFont="1" applyFill="1" applyBorder="1" applyAlignment="1" applyProtection="1">
      <alignment horizontal="center" vertical="center" wrapText="1"/>
      <protection locked="0"/>
    </xf>
    <xf numFmtId="9" fontId="3" fillId="8" borderId="1" xfId="1" applyFont="1" applyFill="1" applyBorder="1" applyAlignment="1" applyProtection="1">
      <alignment horizontal="center" vertical="center" wrapText="1"/>
      <protection locked="0"/>
    </xf>
    <xf numFmtId="0" fontId="3" fillId="13" borderId="1" xfId="0" applyFont="1" applyFill="1" applyBorder="1" applyAlignment="1">
      <alignment horizontal="justify" vertical="center" wrapText="1"/>
    </xf>
    <xf numFmtId="0" fontId="3" fillId="2" borderId="1" xfId="0" applyFont="1" applyFill="1" applyBorder="1" applyAlignment="1" applyProtection="1">
      <alignment horizontal="justify" vertical="center" wrapText="1"/>
      <protection locked="0"/>
    </xf>
    <xf numFmtId="0" fontId="3" fillId="8" borderId="1" xfId="0" applyFont="1" applyFill="1" applyBorder="1" applyAlignment="1" applyProtection="1">
      <alignment horizontal="justify" vertical="center" wrapText="1"/>
      <protection locked="0"/>
    </xf>
    <xf numFmtId="0" fontId="3" fillId="2" borderId="2" xfId="0" applyFont="1" applyFill="1" applyBorder="1" applyAlignment="1" applyProtection="1">
      <alignment horizontal="justify" vertical="center" wrapText="1"/>
      <protection locked="0"/>
    </xf>
    <xf numFmtId="0" fontId="3" fillId="0" borderId="1" xfId="0" applyFont="1" applyBorder="1" applyAlignment="1" applyProtection="1">
      <alignment horizontal="justify" vertical="center" wrapText="1"/>
      <protection locked="0"/>
    </xf>
    <xf numFmtId="0" fontId="23" fillId="8" borderId="2" xfId="5" applyFont="1" applyFill="1" applyBorder="1" applyAlignment="1" applyProtection="1">
      <alignment horizontal="justify" vertical="center" wrapText="1"/>
      <protection locked="0"/>
    </xf>
    <xf numFmtId="0" fontId="17" fillId="8" borderId="2" xfId="2" applyFont="1" applyFill="1" applyBorder="1" applyAlignment="1" applyProtection="1">
      <alignment horizontal="justify" vertical="center" wrapText="1"/>
      <protection locked="0"/>
    </xf>
    <xf numFmtId="0" fontId="24" fillId="8" borderId="2" xfId="2" applyFont="1" applyFill="1" applyBorder="1" applyAlignment="1" applyProtection="1">
      <alignment horizontal="justify" vertical="center" wrapText="1"/>
      <protection locked="0"/>
    </xf>
    <xf numFmtId="0" fontId="16" fillId="8" borderId="2" xfId="2" applyFont="1" applyFill="1" applyBorder="1" applyAlignment="1" applyProtection="1">
      <alignment horizontal="justify" vertical="center" wrapText="1"/>
      <protection locked="0"/>
    </xf>
    <xf numFmtId="0" fontId="12" fillId="8" borderId="2" xfId="2" applyFont="1" applyFill="1" applyBorder="1" applyAlignment="1" applyProtection="1">
      <alignment horizontal="justify" wrapText="1"/>
      <protection locked="0"/>
    </xf>
    <xf numFmtId="9" fontId="3" fillId="0" borderId="1" xfId="1" applyFont="1" applyFill="1" applyBorder="1" applyAlignment="1" applyProtection="1">
      <alignment horizontal="center" vertical="center" wrapText="1"/>
      <protection locked="0"/>
    </xf>
    <xf numFmtId="0" fontId="3" fillId="0" borderId="1" xfId="0" applyFont="1" applyBorder="1" applyAlignment="1">
      <alignment horizontal="justify" vertical="center" wrapText="1"/>
    </xf>
    <xf numFmtId="0" fontId="3" fillId="0" borderId="1" xfId="0" applyFont="1" applyBorder="1" applyAlignment="1" applyProtection="1">
      <alignment horizontal="center" vertical="center" wrapText="1"/>
      <protection locked="0"/>
    </xf>
    <xf numFmtId="0" fontId="3" fillId="0" borderId="0" xfId="0" applyFont="1" applyProtection="1">
      <protection locked="0"/>
    </xf>
    <xf numFmtId="0" fontId="6" fillId="0" borderId="0" xfId="0" applyFont="1" applyProtection="1">
      <protection locked="0"/>
    </xf>
    <xf numFmtId="14" fontId="3" fillId="0" borderId="1" xfId="1" applyNumberFormat="1" applyFont="1" applyFill="1" applyBorder="1" applyAlignment="1" applyProtection="1">
      <alignment vertical="center" wrapText="1"/>
      <protection locked="0"/>
    </xf>
    <xf numFmtId="0" fontId="4" fillId="8" borderId="0" xfId="0" applyFont="1" applyFill="1" applyAlignment="1" applyProtection="1">
      <alignment horizontal="center" vertical="top"/>
      <protection locked="0"/>
    </xf>
    <xf numFmtId="14" fontId="3" fillId="0" borderId="1" xfId="1" applyNumberFormat="1" applyFont="1" applyFill="1" applyBorder="1" applyAlignment="1" applyProtection="1">
      <alignment horizontal="center" vertical="center" wrapText="1"/>
      <protection locked="0"/>
    </xf>
    <xf numFmtId="14" fontId="3" fillId="2" borderId="1" xfId="0" applyNumberFormat="1" applyFont="1" applyFill="1" applyBorder="1" applyAlignment="1" applyProtection="1">
      <alignment horizontal="justify" vertical="center" wrapText="1"/>
      <protection locked="0"/>
    </xf>
    <xf numFmtId="0" fontId="3" fillId="2" borderId="28" xfId="0" applyFont="1" applyFill="1" applyBorder="1" applyAlignment="1" applyProtection="1">
      <alignment horizontal="justify" vertical="center" wrapText="1"/>
      <protection locked="0"/>
    </xf>
    <xf numFmtId="9" fontId="3" fillId="2" borderId="1" xfId="0" applyNumberFormat="1" applyFont="1" applyFill="1" applyBorder="1" applyAlignment="1" applyProtection="1">
      <alignment horizontal="justify" vertical="center" wrapText="1"/>
      <protection locked="0"/>
    </xf>
    <xf numFmtId="0" fontId="12" fillId="2" borderId="28" xfId="0" applyFont="1" applyFill="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8" borderId="26" xfId="5" applyNumberFormat="1" applyFont="1" applyFill="1" applyBorder="1" applyAlignment="1" applyProtection="1">
      <alignment horizontal="justify" vertical="center" wrapText="1"/>
      <protection locked="0"/>
    </xf>
    <xf numFmtId="0" fontId="3" fillId="8" borderId="23" xfId="5" applyFont="1" applyFill="1" applyBorder="1" applyAlignment="1" applyProtection="1">
      <alignment horizontal="justify" vertical="center" wrapText="1"/>
      <protection locked="0"/>
    </xf>
    <xf numFmtId="9" fontId="3" fillId="8" borderId="23" xfId="5" applyNumberFormat="1" applyFont="1" applyFill="1" applyBorder="1" applyAlignment="1" applyProtection="1">
      <alignment horizontal="justify" vertical="center" wrapText="1"/>
      <protection locked="0"/>
    </xf>
    <xf numFmtId="0" fontId="3" fillId="0" borderId="28" xfId="0" applyFont="1" applyBorder="1" applyAlignment="1" applyProtection="1">
      <alignment horizontal="justify" vertical="center" wrapText="1"/>
      <protection locked="0"/>
    </xf>
    <xf numFmtId="0" fontId="3" fillId="2" borderId="30" xfId="0" applyFont="1" applyFill="1" applyBorder="1" applyAlignment="1" applyProtection="1">
      <alignment horizontal="justify" vertical="center" wrapText="1"/>
      <protection locked="0"/>
    </xf>
    <xf numFmtId="0" fontId="3" fillId="2" borderId="29" xfId="0" applyFont="1" applyFill="1" applyBorder="1" applyAlignment="1" applyProtection="1">
      <alignment horizontal="center" vertical="center" wrapText="1"/>
      <protection locked="0"/>
    </xf>
    <xf numFmtId="0" fontId="3" fillId="2" borderId="29" xfId="0" applyFont="1" applyFill="1" applyBorder="1" applyAlignment="1">
      <alignment horizontal="center" vertical="center" wrapText="1"/>
    </xf>
    <xf numFmtId="0" fontId="3" fillId="2" borderId="28" xfId="0" applyFont="1" applyFill="1" applyBorder="1" applyAlignment="1" applyProtection="1">
      <alignment horizontal="center" vertical="center"/>
      <protection locked="0"/>
    </xf>
    <xf numFmtId="0" fontId="3" fillId="12" borderId="29" xfId="0" applyFont="1" applyFill="1" applyBorder="1" applyAlignment="1">
      <alignment horizontal="center" vertical="center"/>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wrapText="1"/>
      <protection locked="0"/>
    </xf>
    <xf numFmtId="0" fontId="3" fillId="12" borderId="2" xfId="0" applyFont="1" applyFill="1" applyBorder="1" applyAlignment="1">
      <alignment horizontal="center" vertical="center"/>
    </xf>
    <xf numFmtId="0" fontId="3" fillId="0" borderId="2" xfId="0" applyFont="1" applyBorder="1" applyAlignment="1" applyProtection="1">
      <alignment horizontal="center" vertical="center"/>
      <protection locked="0"/>
    </xf>
    <xf numFmtId="0" fontId="3" fillId="8" borderId="20" xfId="5" applyFont="1" applyFill="1" applyBorder="1" applyAlignment="1" applyProtection="1">
      <alignment horizontal="justify" vertical="center" wrapText="1"/>
      <protection locked="0"/>
    </xf>
    <xf numFmtId="0" fontId="3" fillId="8" borderId="16" xfId="5" applyFont="1" applyFill="1" applyBorder="1" applyAlignment="1" applyProtection="1">
      <alignment horizontal="justify" vertical="center" wrapText="1"/>
      <protection locked="0"/>
    </xf>
    <xf numFmtId="0" fontId="25" fillId="8" borderId="2" xfId="2" applyFont="1" applyFill="1" applyBorder="1" applyAlignment="1" applyProtection="1">
      <alignment horizontal="justify" vertical="center" wrapText="1"/>
      <protection locked="0"/>
    </xf>
    <xf numFmtId="0" fontId="3" fillId="2" borderId="4" xfId="0" applyFont="1" applyFill="1" applyBorder="1" applyAlignment="1" applyProtection="1">
      <alignment horizontal="center" vertical="center" wrapText="1"/>
      <protection locked="0"/>
    </xf>
    <xf numFmtId="0" fontId="26" fillId="8" borderId="2" xfId="5" applyFont="1" applyFill="1" applyBorder="1" applyAlignment="1" applyProtection="1">
      <alignment horizontal="left" vertical="center" wrapText="1"/>
      <protection locked="0"/>
    </xf>
    <xf numFmtId="44" fontId="3" fillId="8" borderId="0" xfId="7" applyFont="1" applyFill="1" applyAlignment="1" applyProtection="1">
      <alignment horizontal="left" wrapText="1"/>
      <protection locked="0"/>
    </xf>
    <xf numFmtId="0" fontId="3" fillId="8" borderId="26" xfId="5" applyFont="1" applyFill="1" applyBorder="1" applyAlignment="1" applyProtection="1">
      <alignment horizontal="justify" vertical="center" wrapText="1"/>
      <protection locked="0"/>
    </xf>
    <xf numFmtId="0" fontId="3" fillId="0" borderId="2" xfId="2" applyFont="1" applyBorder="1" applyAlignment="1" applyProtection="1">
      <alignment horizontal="justify" vertical="center" wrapText="1"/>
      <protection locked="0"/>
    </xf>
    <xf numFmtId="0" fontId="26" fillId="0" borderId="2" xfId="5" applyFont="1" applyBorder="1" applyAlignment="1" applyProtection="1">
      <alignment horizontal="left" vertical="center" wrapText="1"/>
      <protection locked="0"/>
    </xf>
    <xf numFmtId="0" fontId="23" fillId="0" borderId="2" xfId="5" applyFont="1" applyBorder="1" applyAlignment="1" applyProtection="1">
      <alignment horizontal="justify" vertical="center" wrapText="1"/>
      <protection locked="0"/>
    </xf>
    <xf numFmtId="0" fontId="17" fillId="0" borderId="2" xfId="5" applyFont="1" applyBorder="1" applyAlignment="1" applyProtection="1">
      <alignment horizontal="left" vertical="center" wrapText="1"/>
      <protection locked="0"/>
    </xf>
    <xf numFmtId="9" fontId="3" fillId="8" borderId="4" xfId="5" applyNumberFormat="1" applyFont="1" applyFill="1" applyBorder="1" applyAlignment="1" applyProtection="1">
      <alignment horizontal="center" vertical="center" wrapText="1"/>
      <protection hidden="1"/>
    </xf>
    <xf numFmtId="9" fontId="3" fillId="8" borderId="18" xfId="5" applyNumberFormat="1" applyFont="1" applyFill="1" applyBorder="1" applyAlignment="1" applyProtection="1">
      <alignment horizontal="center" vertical="center" wrapText="1"/>
      <protection hidden="1"/>
    </xf>
    <xf numFmtId="9" fontId="3" fillId="8" borderId="1" xfId="5" applyNumberFormat="1" applyFont="1" applyFill="1" applyBorder="1" applyAlignment="1" applyProtection="1">
      <alignment horizontal="center" vertical="center" wrapText="1"/>
      <protection hidden="1"/>
    </xf>
    <xf numFmtId="0" fontId="3" fillId="8" borderId="4" xfId="5" applyFont="1" applyFill="1" applyBorder="1" applyAlignment="1" applyProtection="1">
      <alignment horizontal="center" vertical="center" wrapText="1"/>
      <protection hidden="1"/>
    </xf>
    <xf numFmtId="0" fontId="3" fillId="8" borderId="18" xfId="5" applyFont="1" applyFill="1" applyBorder="1" applyAlignment="1" applyProtection="1">
      <alignment horizontal="center" vertical="center" wrapText="1"/>
      <protection hidden="1"/>
    </xf>
    <xf numFmtId="0" fontId="3" fillId="8" borderId="1" xfId="5" applyFont="1" applyFill="1" applyBorder="1" applyAlignment="1" applyProtection="1">
      <alignment horizontal="center" vertical="center" wrapText="1"/>
      <protection hidden="1"/>
    </xf>
    <xf numFmtId="0" fontId="3" fillId="8" borderId="24" xfId="5" applyFont="1" applyFill="1" applyBorder="1" applyAlignment="1" applyProtection="1">
      <alignment vertical="center" wrapText="1"/>
      <protection locked="0"/>
    </xf>
    <xf numFmtId="9" fontId="3" fillId="8" borderId="22" xfId="5" applyNumberFormat="1" applyFont="1" applyFill="1" applyBorder="1" applyAlignment="1" applyProtection="1">
      <alignment horizontal="center" vertical="center" wrapText="1"/>
      <protection hidden="1"/>
    </xf>
    <xf numFmtId="0" fontId="3" fillId="8" borderId="21" xfId="5" applyFont="1" applyFill="1" applyBorder="1" applyAlignment="1" applyProtection="1">
      <alignment vertical="center" wrapText="1"/>
      <protection locked="0"/>
    </xf>
    <xf numFmtId="0" fontId="3" fillId="8" borderId="17" xfId="5" applyFont="1" applyFill="1" applyBorder="1" applyAlignment="1" applyProtection="1">
      <alignment vertical="center" wrapText="1"/>
      <protection locked="0"/>
    </xf>
    <xf numFmtId="9" fontId="3" fillId="8" borderId="19" xfId="5" applyNumberFormat="1" applyFont="1" applyFill="1" applyBorder="1" applyAlignment="1" applyProtection="1">
      <alignment horizontal="center" vertical="center" wrapText="1"/>
      <protection hidden="1"/>
    </xf>
    <xf numFmtId="9" fontId="3" fillId="8" borderId="15" xfId="5" applyNumberFormat="1" applyFont="1" applyFill="1" applyBorder="1" applyAlignment="1" applyProtection="1">
      <alignment horizontal="center" vertical="center" wrapText="1"/>
      <protection hidden="1"/>
    </xf>
    <xf numFmtId="0" fontId="3" fillId="8" borderId="4" xfId="5" applyFont="1" applyFill="1" applyBorder="1" applyAlignment="1" applyProtection="1">
      <alignment horizontal="left" vertical="center" wrapText="1"/>
      <protection locked="0"/>
    </xf>
    <xf numFmtId="0" fontId="3" fillId="8" borderId="18" xfId="5" applyFont="1" applyFill="1" applyBorder="1" applyAlignment="1" applyProtection="1">
      <alignment horizontal="left" vertical="center" wrapText="1"/>
      <protection locked="0"/>
    </xf>
    <xf numFmtId="0" fontId="3" fillId="8" borderId="1" xfId="5" applyFont="1" applyFill="1" applyBorder="1" applyAlignment="1" applyProtection="1">
      <alignment horizontal="left" vertical="center" wrapText="1"/>
      <protection locked="0"/>
    </xf>
    <xf numFmtId="0" fontId="3" fillId="8" borderId="4" xfId="5" applyFont="1" applyFill="1" applyBorder="1" applyAlignment="1" applyProtection="1">
      <alignment horizontal="justify" vertical="center" wrapText="1"/>
      <protection locked="0"/>
    </xf>
    <xf numFmtId="0" fontId="3" fillId="8" borderId="18" xfId="5" applyFont="1" applyFill="1" applyBorder="1" applyAlignment="1" applyProtection="1">
      <alignment horizontal="justify" vertical="center" wrapText="1"/>
      <protection locked="0"/>
    </xf>
    <xf numFmtId="0" fontId="3" fillId="8" borderId="1" xfId="5" applyFont="1" applyFill="1" applyBorder="1" applyAlignment="1" applyProtection="1">
      <alignment horizontal="justify" vertical="center" wrapText="1"/>
      <protection locked="0"/>
    </xf>
    <xf numFmtId="0" fontId="3" fillId="8" borderId="4" xfId="5" applyFont="1" applyFill="1" applyBorder="1" applyAlignment="1" applyProtection="1">
      <alignment horizontal="center" vertical="center" wrapText="1"/>
      <protection locked="0"/>
    </xf>
    <xf numFmtId="0" fontId="3" fillId="8" borderId="18" xfId="5" applyFont="1" applyFill="1" applyBorder="1" applyAlignment="1" applyProtection="1">
      <alignment horizontal="center" vertical="center" wrapText="1"/>
      <protection locked="0"/>
    </xf>
    <xf numFmtId="0" fontId="3" fillId="8" borderId="1" xfId="5" applyFont="1" applyFill="1" applyBorder="1" applyAlignment="1" applyProtection="1">
      <alignment horizontal="center" vertical="center" wrapText="1"/>
      <protection locked="0"/>
    </xf>
    <xf numFmtId="9" fontId="3" fillId="8" borderId="4" xfId="6" applyFont="1" applyFill="1" applyBorder="1" applyAlignment="1" applyProtection="1">
      <alignment horizontal="center" vertical="center" wrapText="1"/>
      <protection hidden="1"/>
    </xf>
    <xf numFmtId="9" fontId="3" fillId="8" borderId="18" xfId="6" applyFont="1" applyFill="1" applyBorder="1" applyAlignment="1" applyProtection="1">
      <alignment horizontal="center" vertical="center" wrapText="1"/>
      <protection hidden="1"/>
    </xf>
    <xf numFmtId="9" fontId="3" fillId="8" borderId="1" xfId="6" applyFont="1" applyFill="1" applyBorder="1" applyAlignment="1" applyProtection="1">
      <alignment horizontal="center" vertical="center" wrapText="1"/>
      <protection hidden="1"/>
    </xf>
    <xf numFmtId="0" fontId="3" fillId="8" borderId="24" xfId="5" applyFont="1" applyFill="1" applyBorder="1" applyAlignment="1" applyProtection="1">
      <alignment horizontal="justify" vertical="center" wrapText="1"/>
      <protection locked="0"/>
    </xf>
    <xf numFmtId="9" fontId="3" fillId="8" borderId="25" xfId="5" applyNumberFormat="1" applyFont="1" applyFill="1" applyBorder="1" applyAlignment="1" applyProtection="1">
      <alignment horizontal="center" vertical="center" wrapText="1"/>
      <protection hidden="1"/>
    </xf>
    <xf numFmtId="0" fontId="3" fillId="8" borderId="21" xfId="5" applyFont="1" applyFill="1" applyBorder="1" applyAlignment="1" applyProtection="1">
      <alignment horizontal="justify" vertical="center" wrapText="1"/>
      <protection locked="0"/>
    </xf>
    <xf numFmtId="0" fontId="3" fillId="8" borderId="17" xfId="5" applyFont="1" applyFill="1" applyBorder="1" applyAlignment="1" applyProtection="1">
      <alignment horizontal="justify" vertical="center" wrapText="1"/>
      <protection locked="0"/>
    </xf>
    <xf numFmtId="0" fontId="3" fillId="8" borderId="27" xfId="5" applyFont="1" applyFill="1" applyBorder="1" applyAlignment="1" applyProtection="1">
      <alignment horizontal="justify" vertical="center" wrapText="1"/>
      <protection locked="0"/>
    </xf>
    <xf numFmtId="0" fontId="3" fillId="8" borderId="27" xfId="5" applyFont="1" applyFill="1" applyBorder="1" applyAlignment="1" applyProtection="1">
      <alignment vertical="center" wrapText="1"/>
      <protection locked="0"/>
    </xf>
    <xf numFmtId="0" fontId="3" fillId="8" borderId="3" xfId="5" applyFont="1" applyFill="1" applyBorder="1" applyAlignment="1" applyProtection="1">
      <alignment horizontal="right" vertical="center" wrapText="1"/>
      <protection locked="0"/>
    </xf>
    <xf numFmtId="0" fontId="3" fillId="11" borderId="2" xfId="5" applyFont="1" applyFill="1" applyBorder="1" applyAlignment="1" applyProtection="1">
      <alignment horizontal="center" vertical="center" wrapText="1"/>
      <protection locked="0"/>
    </xf>
    <xf numFmtId="0" fontId="3" fillId="11" borderId="4" xfId="5" applyFont="1" applyFill="1" applyBorder="1" applyAlignment="1" applyProtection="1">
      <alignment horizontal="center" vertical="center" wrapText="1"/>
      <protection locked="0"/>
    </xf>
    <xf numFmtId="0" fontId="3" fillId="11" borderId="18" xfId="5" applyFont="1" applyFill="1" applyBorder="1" applyAlignment="1" applyProtection="1">
      <alignment horizontal="center" vertical="center" wrapText="1"/>
      <protection locked="0"/>
    </xf>
    <xf numFmtId="0" fontId="3" fillId="11" borderId="1" xfId="5" applyFont="1" applyFill="1" applyBorder="1" applyAlignment="1" applyProtection="1">
      <alignment horizontal="center" vertical="center" wrapText="1"/>
      <protection locked="0"/>
    </xf>
    <xf numFmtId="0" fontId="3" fillId="11" borderId="5" xfId="5" applyFont="1" applyFill="1" applyBorder="1" applyAlignment="1" applyProtection="1">
      <alignment horizontal="center" vertical="center" wrapText="1"/>
      <protection locked="0"/>
    </xf>
    <xf numFmtId="0" fontId="3" fillId="11" borderId="6" xfId="5" applyFont="1" applyFill="1" applyBorder="1" applyAlignment="1" applyProtection="1">
      <alignment horizontal="center" vertical="center" wrapText="1"/>
      <protection locked="0"/>
    </xf>
    <xf numFmtId="0" fontId="3" fillId="11" borderId="7" xfId="5" applyFont="1" applyFill="1" applyBorder="1" applyAlignment="1" applyProtection="1">
      <alignment horizontal="center" vertical="center" wrapText="1"/>
      <protection locked="0"/>
    </xf>
    <xf numFmtId="0" fontId="18" fillId="0" borderId="2" xfId="5" applyFont="1" applyBorder="1" applyAlignment="1" applyProtection="1">
      <alignment horizontal="left" vertical="center" wrapText="1"/>
      <protection locked="0"/>
    </xf>
    <xf numFmtId="0" fontId="3" fillId="8" borderId="0" xfId="5" applyFont="1" applyFill="1" applyAlignment="1" applyProtection="1">
      <alignment horizontal="right" vertical="center" wrapText="1"/>
      <protection locked="0"/>
    </xf>
    <xf numFmtId="0" fontId="3" fillId="8" borderId="9" xfId="5" applyFont="1" applyFill="1" applyBorder="1" applyAlignment="1" applyProtection="1">
      <alignment horizontal="right" vertical="center" wrapText="1"/>
      <protection locked="0"/>
    </xf>
    <xf numFmtId="14" fontId="3" fillId="8" borderId="2" xfId="5" applyNumberFormat="1" applyFont="1" applyFill="1" applyBorder="1" applyAlignment="1" applyProtection="1">
      <alignment horizontal="center" vertical="center" wrapText="1"/>
      <protection locked="0"/>
    </xf>
    <xf numFmtId="0" fontId="3" fillId="8" borderId="2" xfId="5" applyFont="1" applyFill="1" applyBorder="1" applyAlignment="1" applyProtection="1">
      <alignment horizontal="center" vertical="center" wrapText="1"/>
      <protection locked="0"/>
    </xf>
    <xf numFmtId="0" fontId="3" fillId="8" borderId="5" xfId="5" applyFont="1" applyFill="1" applyBorder="1" applyAlignment="1" applyProtection="1">
      <alignment horizontal="center" vertical="center" wrapText="1"/>
      <protection locked="0"/>
    </xf>
    <xf numFmtId="0" fontId="3" fillId="8" borderId="7" xfId="5" applyFont="1" applyFill="1" applyBorder="1" applyAlignment="1" applyProtection="1">
      <alignment horizontal="center" vertical="center" wrapText="1"/>
      <protection locked="0"/>
    </xf>
    <xf numFmtId="0" fontId="3" fillId="8" borderId="8" xfId="5" applyFont="1" applyFill="1" applyBorder="1" applyAlignment="1" applyProtection="1">
      <alignment horizontal="right" vertical="center" wrapText="1"/>
      <protection locked="0"/>
    </xf>
    <xf numFmtId="0" fontId="3" fillId="3" borderId="2" xfId="5" applyFont="1" applyFill="1" applyBorder="1" applyAlignment="1" applyProtection="1">
      <alignment horizontal="center" vertical="center" wrapText="1"/>
      <protection locked="0"/>
    </xf>
    <xf numFmtId="0" fontId="12" fillId="9" borderId="2" xfId="5" applyFont="1" applyFill="1" applyBorder="1" applyAlignment="1" applyProtection="1">
      <alignment horizontal="center" vertical="center" wrapText="1"/>
      <protection locked="0"/>
    </xf>
    <xf numFmtId="0" fontId="16" fillId="0" borderId="2" xfId="5" applyFont="1" applyBorder="1" applyAlignment="1" applyProtection="1">
      <alignment horizontal="center" vertical="center" wrapText="1"/>
      <protection locked="0"/>
    </xf>
    <xf numFmtId="0" fontId="3" fillId="3" borderId="4" xfId="5" applyFont="1" applyFill="1" applyBorder="1" applyAlignment="1" applyProtection="1">
      <alignment horizontal="center" vertical="center" wrapText="1"/>
      <protection locked="0"/>
    </xf>
    <xf numFmtId="0" fontId="3" fillId="3" borderId="1" xfId="5" applyFont="1" applyFill="1" applyBorder="1" applyAlignment="1" applyProtection="1">
      <alignment horizontal="center" vertical="center" wrapText="1"/>
      <protection locked="0"/>
    </xf>
    <xf numFmtId="0" fontId="12" fillId="3" borderId="4" xfId="5" applyFont="1" applyFill="1" applyBorder="1" applyAlignment="1" applyProtection="1">
      <alignment horizontal="center" vertical="center" wrapText="1"/>
      <protection locked="0"/>
    </xf>
    <xf numFmtId="0" fontId="12" fillId="3" borderId="1" xfId="5" applyFont="1" applyFill="1" applyBorder="1" applyAlignment="1" applyProtection="1">
      <alignment horizontal="center" vertical="center" wrapText="1"/>
      <protection locked="0"/>
    </xf>
    <xf numFmtId="0" fontId="20" fillId="8" borderId="12" xfId="5" applyFont="1" applyFill="1" applyBorder="1" applyAlignment="1" applyProtection="1">
      <alignment horizontal="center"/>
      <protection locked="0"/>
    </xf>
    <xf numFmtId="0" fontId="20" fillId="8" borderId="13" xfId="5" applyFont="1" applyFill="1" applyBorder="1" applyAlignment="1" applyProtection="1">
      <alignment horizontal="center"/>
      <protection locked="0"/>
    </xf>
    <xf numFmtId="0" fontId="20" fillId="8" borderId="8" xfId="5" applyFont="1" applyFill="1" applyBorder="1" applyAlignment="1" applyProtection="1">
      <alignment horizontal="center"/>
      <protection locked="0"/>
    </xf>
    <xf numFmtId="0" fontId="20" fillId="8" borderId="9" xfId="5" applyFont="1" applyFill="1" applyBorder="1" applyAlignment="1" applyProtection="1">
      <alignment horizontal="center"/>
      <protection locked="0"/>
    </xf>
    <xf numFmtId="0" fontId="20" fillId="8" borderId="10" xfId="5" applyFont="1" applyFill="1" applyBorder="1" applyAlignment="1" applyProtection="1">
      <alignment horizontal="center"/>
      <protection locked="0"/>
    </xf>
    <xf numFmtId="0" fontId="20" fillId="8" borderId="11" xfId="5" applyFont="1" applyFill="1" applyBorder="1" applyAlignment="1" applyProtection="1">
      <alignment horizontal="center"/>
      <protection locked="0"/>
    </xf>
    <xf numFmtId="0" fontId="10" fillId="8" borderId="12" xfId="5" applyFont="1" applyFill="1" applyBorder="1" applyAlignment="1" applyProtection="1">
      <alignment horizontal="center" vertical="center" wrapText="1"/>
      <protection locked="0"/>
    </xf>
    <xf numFmtId="0" fontId="10" fillId="8" borderId="14" xfId="5" applyFont="1" applyFill="1" applyBorder="1" applyAlignment="1" applyProtection="1">
      <alignment horizontal="center" vertical="center" wrapText="1"/>
      <protection locked="0"/>
    </xf>
    <xf numFmtId="0" fontId="10" fillId="8" borderId="13" xfId="5" applyFont="1" applyFill="1" applyBorder="1" applyAlignment="1" applyProtection="1">
      <alignment horizontal="center" vertical="center" wrapText="1"/>
      <protection locked="0"/>
    </xf>
    <xf numFmtId="0" fontId="10" fillId="8" borderId="8" xfId="5" applyFont="1" applyFill="1" applyBorder="1" applyAlignment="1" applyProtection="1">
      <alignment horizontal="center" vertical="center" wrapText="1"/>
      <protection locked="0"/>
    </xf>
    <xf numFmtId="0" fontId="10" fillId="8" borderId="0" xfId="5" applyFont="1" applyFill="1" applyAlignment="1" applyProtection="1">
      <alignment horizontal="center" vertical="center" wrapText="1"/>
      <protection locked="0"/>
    </xf>
    <xf numFmtId="0" fontId="10" fillId="8" borderId="9" xfId="5" applyFont="1" applyFill="1" applyBorder="1" applyAlignment="1" applyProtection="1">
      <alignment horizontal="center" vertical="center" wrapText="1"/>
      <protection locked="0"/>
    </xf>
    <xf numFmtId="0" fontId="10" fillId="8" borderId="10" xfId="5" applyFont="1" applyFill="1" applyBorder="1" applyAlignment="1" applyProtection="1">
      <alignment horizontal="center" vertical="center" wrapText="1"/>
      <protection locked="0"/>
    </xf>
    <xf numFmtId="0" fontId="10" fillId="8" borderId="3" xfId="5" applyFont="1" applyFill="1" applyBorder="1" applyAlignment="1" applyProtection="1">
      <alignment horizontal="center" vertical="center" wrapText="1"/>
      <protection locked="0"/>
    </xf>
    <xf numFmtId="0" fontId="10" fillId="8" borderId="11" xfId="5" applyFont="1" applyFill="1" applyBorder="1" applyAlignment="1" applyProtection="1">
      <alignment horizontal="center" vertical="center" wrapText="1"/>
      <protection locked="0"/>
    </xf>
    <xf numFmtId="0" fontId="18" fillId="0" borderId="2" xfId="2" applyFont="1" applyBorder="1" applyAlignment="1" applyProtection="1">
      <alignment horizontal="left" vertical="center" wrapText="1"/>
      <protection locked="0"/>
    </xf>
    <xf numFmtId="0" fontId="3" fillId="8" borderId="0" xfId="2" applyFont="1" applyFill="1" applyAlignment="1" applyProtection="1">
      <alignment horizontal="right" vertical="center" wrapText="1"/>
      <protection locked="0"/>
    </xf>
    <xf numFmtId="0" fontId="3" fillId="8" borderId="9" xfId="2" applyFont="1" applyFill="1" applyBorder="1" applyAlignment="1" applyProtection="1">
      <alignment horizontal="right" vertical="center" wrapText="1"/>
      <protection locked="0"/>
    </xf>
    <xf numFmtId="14" fontId="3" fillId="8" borderId="2" xfId="2" applyNumberFormat="1" applyFont="1" applyFill="1" applyBorder="1" applyAlignment="1" applyProtection="1">
      <alignment horizontal="center" vertical="center" wrapText="1"/>
      <protection locked="0"/>
    </xf>
    <xf numFmtId="0" fontId="3" fillId="8" borderId="2" xfId="2" applyFont="1" applyFill="1" applyBorder="1" applyAlignment="1" applyProtection="1">
      <alignment horizontal="center" vertical="center" wrapText="1"/>
      <protection locked="0"/>
    </xf>
    <xf numFmtId="0" fontId="3" fillId="8" borderId="3" xfId="2" applyFont="1" applyFill="1" applyBorder="1" applyAlignment="1" applyProtection="1">
      <alignment horizontal="right" vertical="center" wrapText="1"/>
      <protection locked="0"/>
    </xf>
    <xf numFmtId="0" fontId="16" fillId="0" borderId="2" xfId="2" applyFont="1" applyBorder="1" applyAlignment="1" applyProtection="1">
      <alignment horizontal="center" vertical="center" wrapText="1"/>
      <protection locked="0"/>
    </xf>
    <xf numFmtId="0" fontId="3" fillId="8" borderId="5" xfId="2" applyFont="1" applyFill="1" applyBorder="1" applyAlignment="1" applyProtection="1">
      <alignment horizontal="center" vertical="center" wrapText="1"/>
      <protection locked="0"/>
    </xf>
    <xf numFmtId="0" fontId="3" fillId="8" borderId="6" xfId="2" applyFont="1" applyFill="1" applyBorder="1" applyAlignment="1" applyProtection="1">
      <alignment horizontal="center" vertical="center" wrapText="1"/>
      <protection locked="0"/>
    </xf>
    <xf numFmtId="0" fontId="3" fillId="8" borderId="7" xfId="2"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2" borderId="10"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8" borderId="4"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8" borderId="28"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0" fontId="4" fillId="8" borderId="2"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3" fillId="2" borderId="2" xfId="0" applyFont="1" applyFill="1" applyBorder="1" applyAlignment="1" applyProtection="1">
      <alignment horizontal="center"/>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0" fontId="4" fillId="2" borderId="0" xfId="0" applyFont="1" applyFill="1" applyAlignment="1" applyProtection="1">
      <alignment horizontal="center" vertical="top"/>
      <protection locked="0"/>
    </xf>
    <xf numFmtId="0" fontId="4" fillId="8" borderId="7" xfId="0" applyFont="1" applyFill="1" applyBorder="1" applyAlignment="1" applyProtection="1">
      <alignment horizontal="center" vertical="center" wrapText="1"/>
      <protection locked="0"/>
    </xf>
    <xf numFmtId="0" fontId="4" fillId="8" borderId="13" xfId="0" applyFont="1" applyFill="1" applyBorder="1" applyAlignment="1" applyProtection="1">
      <alignment horizontal="center" vertical="center" wrapText="1"/>
      <protection locked="0"/>
    </xf>
    <xf numFmtId="0" fontId="4" fillId="10" borderId="5" xfId="0" applyFont="1" applyFill="1" applyBorder="1" applyAlignment="1" applyProtection="1">
      <alignment horizontal="center" vertical="center"/>
      <protection locked="0"/>
    </xf>
    <xf numFmtId="0" fontId="4" fillId="10" borderId="6" xfId="0" applyFont="1" applyFill="1" applyBorder="1" applyAlignment="1" applyProtection="1">
      <alignment horizontal="center" vertical="center"/>
      <protection locked="0"/>
    </xf>
    <xf numFmtId="0" fontId="4" fillId="10" borderId="7" xfId="0" applyFont="1" applyFill="1" applyBorder="1" applyAlignment="1" applyProtection="1">
      <alignment horizontal="center" vertical="center"/>
      <protection locked="0"/>
    </xf>
    <xf numFmtId="0" fontId="4" fillId="2" borderId="0" xfId="0" applyFont="1" applyFill="1" applyAlignment="1" applyProtection="1">
      <alignment horizontal="right" vertical="top"/>
      <protection locked="0"/>
    </xf>
    <xf numFmtId="0" fontId="4" fillId="3" borderId="2" xfId="0" applyFont="1" applyFill="1" applyBorder="1" applyAlignment="1" applyProtection="1">
      <alignment horizontal="center" vertical="center"/>
      <protection locked="0"/>
    </xf>
    <xf numFmtId="0" fontId="4" fillId="9" borderId="12"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0" fontId="3" fillId="8" borderId="2" xfId="0" applyFont="1" applyFill="1" applyBorder="1" applyAlignment="1">
      <alignment horizontal="left" vertical="center" wrapText="1"/>
    </xf>
    <xf numFmtId="0" fontId="3" fillId="3" borderId="2" xfId="0" applyFont="1" applyFill="1" applyBorder="1" applyAlignment="1">
      <alignment horizontal="center" vertical="center"/>
    </xf>
    <xf numFmtId="0" fontId="0" fillId="3" borderId="2" xfId="0" applyFill="1" applyBorder="1" applyAlignment="1">
      <alignment horizontal="center" vertical="center"/>
    </xf>
    <xf numFmtId="0" fontId="3" fillId="3" borderId="4" xfId="0" applyFont="1" applyFill="1" applyBorder="1" applyAlignment="1">
      <alignment horizontal="center" vertical="center"/>
    </xf>
    <xf numFmtId="0" fontId="0" fillId="3" borderId="4" xfId="0" applyFill="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3" fillId="0" borderId="2" xfId="0" applyFont="1" applyBorder="1" applyAlignment="1">
      <alignment vertical="center" wrapText="1"/>
    </xf>
    <xf numFmtId="0" fontId="3"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3" fillId="2" borderId="2" xfId="0" applyFont="1" applyFill="1" applyBorder="1" applyAlignment="1">
      <alignment horizontal="center"/>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0" borderId="0" xfId="2" applyFont="1" applyAlignment="1">
      <alignment horizontal="center" vertical="center"/>
    </xf>
    <xf numFmtId="0" fontId="2" fillId="0" borderId="0" xfId="2" applyAlignment="1">
      <alignment horizontal="center" vertical="center"/>
    </xf>
    <xf numFmtId="0" fontId="11" fillId="0" borderId="0" xfId="2" applyFont="1" applyAlignment="1">
      <alignment horizontal="center"/>
    </xf>
  </cellXfs>
  <cellStyles count="8">
    <cellStyle name="Moneda" xfId="7" builtinId="4"/>
    <cellStyle name="Normal" xfId="0" builtinId="0"/>
    <cellStyle name="Normal 2" xfId="2" xr:uid="{00000000-0005-0000-0000-000002000000}"/>
    <cellStyle name="Normal 2 2" xfId="4" xr:uid="{00000000-0005-0000-0000-000003000000}"/>
    <cellStyle name="Normal 2 3" xfId="5" xr:uid="{00000000-0005-0000-0000-000004000000}"/>
    <cellStyle name="Porcentaje" xfId="1" builtinId="5"/>
    <cellStyle name="Porcentaje 2" xfId="3" xr:uid="{00000000-0005-0000-0000-000006000000}"/>
    <cellStyle name="Porcentaje 2 2" xfId="6" xr:uid="{00000000-0005-0000-0000-000007000000}"/>
  </cellStyles>
  <dxfs count="5">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834869</xdr:colOff>
      <xdr:row>0</xdr:row>
      <xdr:rowOff>84164</xdr:rowOff>
    </xdr:from>
    <xdr:to>
      <xdr:col>1</xdr:col>
      <xdr:colOff>1215869</xdr:colOff>
      <xdr:row>3</xdr:row>
      <xdr:rowOff>211361</xdr:rowOff>
    </xdr:to>
    <xdr:pic>
      <xdr:nvPicPr>
        <xdr:cNvPr id="6" name="Picture 1" descr="escudo-alc">
          <a:extLst>
            <a:ext uri="{FF2B5EF4-FFF2-40B4-BE49-F238E27FC236}">
              <a16:creationId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869" y="84164"/>
          <a:ext cx="1378857" cy="10524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2568</xdr:colOff>
      <xdr:row>1</xdr:row>
      <xdr:rowOff>54966</xdr:rowOff>
    </xdr:from>
    <xdr:ext cx="1452927" cy="864375"/>
    <xdr:pic>
      <xdr:nvPicPr>
        <xdr:cNvPr id="2" name="Imagen 1" descr="escudo-alc">
          <a:extLst>
            <a:ext uri="{FF2B5EF4-FFF2-40B4-BE49-F238E27FC236}">
              <a16:creationId xmlns:a16="http://schemas.microsoft.com/office/drawing/2014/main" id="{40709F93-371A-47FC-8DA9-DB7D1DCE9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627" y="122201"/>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disgovco.sharepoint.com/sites/GestiondeRiesgos/Documentos%20compartidos/GESTI&#211;N%20DE%20RIESGOS%20SII/TERCER%20SEGUIMIENTO/20250221_for_sg_013_v4_mapa_riesgo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Mapa y plan de tratamiento"/>
      <sheetName val="2. Evaluación de controles"/>
      <sheetName val="Anexos"/>
      <sheetName val="Criterios"/>
    </sheetNames>
    <sheetDataSet>
      <sheetData sheetId="0"/>
      <sheetData sheetId="1"/>
      <sheetData sheetId="2"/>
      <sheetData sheetId="3">
        <row r="3">
          <cell r="B3" t="str">
            <v>Preventivo</v>
          </cell>
          <cell r="C3">
            <v>0.25</v>
          </cell>
        </row>
        <row r="4">
          <cell r="B4" t="str">
            <v>Detectivo</v>
          </cell>
          <cell r="C4">
            <v>0.15</v>
          </cell>
        </row>
        <row r="5">
          <cell r="B5" t="str">
            <v>Correctivo</v>
          </cell>
          <cell r="C5">
            <v>0.1</v>
          </cell>
        </row>
        <row r="6">
          <cell r="B6" t="str">
            <v>No aplica</v>
          </cell>
        </row>
        <row r="7">
          <cell r="B7" t="str">
            <v>Automático</v>
          </cell>
          <cell r="C7">
            <v>0.25</v>
          </cell>
        </row>
        <row r="8">
          <cell r="B8" t="str">
            <v>Manual</v>
          </cell>
          <cell r="C8">
            <v>0.15</v>
          </cell>
        </row>
        <row r="9">
          <cell r="B9" t="str">
            <v>No aplica</v>
          </cell>
          <cell r="C9">
            <v>0</v>
          </cell>
        </row>
        <row r="20">
          <cell r="A20" t="str">
            <v>Muy baja</v>
          </cell>
          <cell r="B20">
            <v>0.2</v>
          </cell>
        </row>
        <row r="21">
          <cell r="A21" t="str">
            <v>Baja</v>
          </cell>
          <cell r="B21">
            <v>0.4</v>
          </cell>
        </row>
        <row r="22">
          <cell r="A22" t="str">
            <v>Media</v>
          </cell>
          <cell r="B22">
            <v>0.6</v>
          </cell>
        </row>
        <row r="23">
          <cell r="A23" t="str">
            <v>Alta</v>
          </cell>
          <cell r="B23">
            <v>0.8</v>
          </cell>
        </row>
        <row r="24">
          <cell r="A24" t="str">
            <v>Muy alta</v>
          </cell>
          <cell r="B24">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5"/>
  <sheetViews>
    <sheetView showGridLines="0" tabSelected="1" zoomScale="70" zoomScaleNormal="70" zoomScaleSheetLayoutView="80" zoomScalePageLayoutView="51" workbookViewId="0">
      <selection activeCell="C1" sqref="C1:AT4"/>
    </sheetView>
  </sheetViews>
  <sheetFormatPr baseColWidth="10" defaultColWidth="11.44140625" defaultRowHeight="13.2" x14ac:dyDescent="0.25"/>
  <cols>
    <col min="1" max="1" width="14.5546875" style="9" customWidth="1"/>
    <col min="2" max="2" width="32.33203125" style="9" customWidth="1"/>
    <col min="3" max="3" width="25.33203125" style="9" customWidth="1"/>
    <col min="4" max="4" width="15.5546875" style="52" customWidth="1"/>
    <col min="5" max="5" width="12.5546875" style="52" customWidth="1"/>
    <col min="6" max="6" width="29.6640625" style="9" customWidth="1"/>
    <col min="7" max="7" width="31.6640625" style="9" customWidth="1"/>
    <col min="8" max="10" width="12.6640625" style="9" customWidth="1"/>
    <col min="11" max="11" width="11.6640625" style="9" customWidth="1"/>
    <col min="12" max="12" width="10.33203125" style="9" bestFit="1" customWidth="1"/>
    <col min="13" max="13" width="57.6640625" style="9" customWidth="1"/>
    <col min="14" max="15" width="10.6640625" style="9" customWidth="1"/>
    <col min="16" max="16" width="12.6640625" style="9" customWidth="1"/>
    <col min="17" max="18" width="9.6640625" style="9" customWidth="1"/>
    <col min="19" max="19" width="10.6640625" style="9" customWidth="1"/>
    <col min="20" max="20" width="58.44140625" style="9" customWidth="1"/>
    <col min="21" max="21" width="13.6640625" style="9" customWidth="1"/>
    <col min="22" max="22" width="23.33203125" style="9" customWidth="1"/>
    <col min="23" max="23" width="7.6640625" style="9" customWidth="1"/>
    <col min="24" max="24" width="9.6640625" style="9" customWidth="1"/>
    <col min="25" max="25" width="11.6640625" style="9" customWidth="1"/>
    <col min="26" max="26" width="9.6640625" style="9" customWidth="1"/>
    <col min="27" max="27" width="10.6640625" style="9" customWidth="1"/>
    <col min="28" max="28" width="45.6640625" style="9" customWidth="1"/>
    <col min="29" max="29" width="13.6640625" style="9" customWidth="1"/>
    <col min="30" max="30" width="31.6640625" style="9" customWidth="1"/>
    <col min="31" max="31" width="9.6640625" style="9" customWidth="1"/>
    <col min="32" max="32" width="10.6640625" style="9" customWidth="1"/>
    <col min="33" max="33" width="11.6640625" style="9" customWidth="1"/>
    <col min="34" max="34" width="49.6640625" style="9" customWidth="1"/>
    <col min="35" max="35" width="13.6640625" style="9" customWidth="1"/>
    <col min="36" max="36" width="21.6640625" style="9" customWidth="1"/>
    <col min="37" max="37" width="9.6640625" style="9" customWidth="1"/>
    <col min="38" max="39" width="10.6640625" style="144" customWidth="1"/>
    <col min="40" max="40" width="45.6640625" style="144" customWidth="1"/>
    <col min="41" max="41" width="12.6640625" style="144" customWidth="1"/>
    <col min="42" max="42" width="21.6640625" style="9" customWidth="1"/>
    <col min="43" max="43" width="9.6640625" style="144" customWidth="1"/>
    <col min="44" max="45" width="10.6640625" style="144" customWidth="1"/>
    <col min="46" max="46" width="45.6640625" style="144" customWidth="1"/>
    <col min="47" max="47" width="12.6640625" style="9" customWidth="1"/>
    <col min="48" max="48" width="25.6640625" style="9" customWidth="1"/>
    <col min="49" max="49" width="2.44140625" style="9" customWidth="1"/>
    <col min="50" max="52" width="11.44140625" style="9" customWidth="1"/>
    <col min="53" max="16384" width="11.44140625" style="9"/>
  </cols>
  <sheetData>
    <row r="1" spans="1:53" ht="24" customHeight="1" x14ac:dyDescent="0.25">
      <c r="A1" s="277"/>
      <c r="B1" s="277"/>
      <c r="C1" s="278" t="s">
        <v>0</v>
      </c>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279"/>
      <c r="AS1" s="279"/>
      <c r="AT1" s="280"/>
      <c r="AU1" s="38" t="s">
        <v>1</v>
      </c>
      <c r="AV1" s="36" t="s">
        <v>2</v>
      </c>
      <c r="AW1" s="21"/>
      <c r="AX1" s="10"/>
      <c r="AY1" s="10"/>
      <c r="AZ1" s="10"/>
      <c r="BA1" s="10"/>
    </row>
    <row r="2" spans="1:53" ht="24" customHeight="1" x14ac:dyDescent="0.25">
      <c r="A2" s="277"/>
      <c r="B2" s="277"/>
      <c r="C2" s="281"/>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3"/>
      <c r="AU2" s="38" t="s">
        <v>3</v>
      </c>
      <c r="AV2" s="36">
        <v>4</v>
      </c>
      <c r="AW2" s="21"/>
      <c r="AX2" s="10"/>
      <c r="AY2" s="10"/>
      <c r="AZ2" s="10"/>
      <c r="BA2" s="10"/>
    </row>
    <row r="3" spans="1:53" ht="24" customHeight="1" x14ac:dyDescent="0.25">
      <c r="A3" s="277"/>
      <c r="B3" s="277"/>
      <c r="C3" s="281"/>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3"/>
      <c r="AU3" s="38" t="s">
        <v>4</v>
      </c>
      <c r="AV3" s="36" t="s">
        <v>5</v>
      </c>
      <c r="AW3" s="21"/>
      <c r="AX3" s="10"/>
      <c r="AY3" s="10"/>
      <c r="AZ3" s="10"/>
      <c r="BA3" s="10"/>
    </row>
    <row r="4" spans="1:53" ht="24" customHeight="1" x14ac:dyDescent="0.25">
      <c r="A4" s="277"/>
      <c r="B4" s="277"/>
      <c r="C4" s="284"/>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6"/>
      <c r="AU4" s="38" t="s">
        <v>6</v>
      </c>
      <c r="AV4" s="36" t="s">
        <v>7</v>
      </c>
      <c r="AW4" s="21"/>
      <c r="AX4" s="10"/>
      <c r="AY4" s="10"/>
      <c r="AZ4" s="10"/>
      <c r="BA4" s="10"/>
    </row>
    <row r="5" spans="1:53" ht="19.5" customHeight="1" x14ac:dyDescent="0.25">
      <c r="A5" s="288"/>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44" t="s">
        <v>8</v>
      </c>
      <c r="AW5" s="21"/>
      <c r="AX5" s="10"/>
      <c r="AY5" s="10"/>
      <c r="AZ5" s="10"/>
      <c r="BA5" s="10"/>
    </row>
    <row r="6" spans="1:53" x14ac:dyDescent="0.25">
      <c r="A6" s="294" t="s">
        <v>9</v>
      </c>
      <c r="B6" s="294"/>
      <c r="C6" s="18" t="s">
        <v>10</v>
      </c>
      <c r="D6" s="51"/>
      <c r="E6" s="51"/>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6"/>
      <c r="AM6" s="146"/>
      <c r="AN6" s="146"/>
      <c r="AO6" s="146"/>
      <c r="AP6" s="146"/>
      <c r="AQ6" s="146"/>
      <c r="AR6" s="146"/>
      <c r="AS6" s="146"/>
      <c r="AT6" s="146"/>
      <c r="AU6" s="14"/>
      <c r="AV6" s="14"/>
      <c r="AW6" s="21"/>
      <c r="AX6" s="10"/>
      <c r="AY6" s="10"/>
      <c r="AZ6" s="10"/>
      <c r="BA6" s="10"/>
    </row>
    <row r="7" spans="1:53" x14ac:dyDescent="0.25">
      <c r="A7" s="45"/>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6"/>
      <c r="AM7" s="146"/>
      <c r="AN7" s="146"/>
      <c r="AO7" s="146"/>
      <c r="AP7" s="146"/>
      <c r="AQ7" s="146"/>
      <c r="AR7" s="146"/>
      <c r="AS7" s="146"/>
      <c r="AT7" s="146"/>
      <c r="AU7" s="14"/>
      <c r="AV7" s="14"/>
      <c r="AW7" s="21"/>
      <c r="AX7" s="10"/>
      <c r="AY7" s="10"/>
      <c r="AZ7" s="10"/>
      <c r="BA7" s="10"/>
    </row>
    <row r="8" spans="1:53" ht="55.5" customHeight="1" x14ac:dyDescent="0.25">
      <c r="A8" s="291" t="s">
        <v>11</v>
      </c>
      <c r="B8" s="292"/>
      <c r="C8" s="292"/>
      <c r="D8" s="292"/>
      <c r="E8" s="292"/>
      <c r="F8" s="292"/>
      <c r="G8" s="292"/>
      <c r="H8" s="292"/>
      <c r="I8" s="292"/>
      <c r="J8" s="292"/>
      <c r="K8" s="292"/>
      <c r="L8" s="293"/>
      <c r="M8" s="296" t="s">
        <v>12</v>
      </c>
      <c r="N8" s="297"/>
      <c r="O8" s="297"/>
      <c r="P8" s="297"/>
      <c r="Q8" s="297"/>
      <c r="R8" s="297"/>
      <c r="S8" s="297"/>
      <c r="T8" s="297"/>
      <c r="U8" s="297"/>
      <c r="V8" s="297"/>
      <c r="W8" s="297"/>
      <c r="X8" s="297"/>
      <c r="Y8" s="298"/>
      <c r="Z8" s="295" t="s">
        <v>13</v>
      </c>
      <c r="AA8" s="295"/>
      <c r="AB8" s="295"/>
      <c r="AC8" s="295"/>
      <c r="AD8" s="295"/>
      <c r="AE8" s="295"/>
      <c r="AF8" s="295"/>
      <c r="AG8" s="295"/>
      <c r="AH8" s="295"/>
      <c r="AI8" s="295"/>
      <c r="AJ8" s="295"/>
      <c r="AK8" s="295"/>
      <c r="AL8" s="295"/>
      <c r="AM8" s="295"/>
      <c r="AN8" s="295"/>
      <c r="AO8" s="295"/>
      <c r="AP8" s="295"/>
      <c r="AQ8" s="295"/>
      <c r="AR8" s="295"/>
      <c r="AS8" s="295"/>
      <c r="AT8" s="295"/>
      <c r="AU8" s="295"/>
      <c r="AV8" s="295"/>
      <c r="AW8" s="61"/>
      <c r="AX8" s="62"/>
      <c r="AY8" s="62"/>
      <c r="AZ8" s="62"/>
      <c r="BA8" s="62"/>
    </row>
    <row r="9" spans="1:53" s="11" customFormat="1" ht="23.25" customHeight="1" x14ac:dyDescent="0.25">
      <c r="A9" s="260" t="s">
        <v>14</v>
      </c>
      <c r="B9" s="260" t="s">
        <v>15</v>
      </c>
      <c r="C9" s="260" t="s">
        <v>16</v>
      </c>
      <c r="D9" s="260" t="s">
        <v>17</v>
      </c>
      <c r="E9" s="260" t="s">
        <v>18</v>
      </c>
      <c r="F9" s="260" t="s">
        <v>19</v>
      </c>
      <c r="G9" s="269" t="s">
        <v>20</v>
      </c>
      <c r="H9" s="269" t="s">
        <v>21</v>
      </c>
      <c r="I9" s="265" t="s">
        <v>22</v>
      </c>
      <c r="J9" s="267" t="s">
        <v>23</v>
      </c>
      <c r="K9" s="268"/>
      <c r="L9" s="268"/>
      <c r="M9" s="270" t="s">
        <v>24</v>
      </c>
      <c r="N9" s="289" t="s">
        <v>25</v>
      </c>
      <c r="O9" s="273" t="s">
        <v>26</v>
      </c>
      <c r="P9" s="287" t="s">
        <v>27</v>
      </c>
      <c r="Q9" s="287"/>
      <c r="R9" s="287"/>
      <c r="S9" s="271" t="s">
        <v>28</v>
      </c>
      <c r="T9" s="274" t="s">
        <v>29</v>
      </c>
      <c r="U9" s="275"/>
      <c r="V9" s="275"/>
      <c r="W9" s="275"/>
      <c r="X9" s="275"/>
      <c r="Y9" s="276"/>
      <c r="Z9" s="262" t="s">
        <v>30</v>
      </c>
      <c r="AA9" s="263"/>
      <c r="AB9" s="263"/>
      <c r="AC9" s="263"/>
      <c r="AD9" s="263"/>
      <c r="AE9" s="262" t="s">
        <v>31</v>
      </c>
      <c r="AF9" s="263"/>
      <c r="AG9" s="263"/>
      <c r="AH9" s="263"/>
      <c r="AI9" s="263"/>
      <c r="AJ9" s="264"/>
      <c r="AK9" s="262" t="s">
        <v>32</v>
      </c>
      <c r="AL9" s="263"/>
      <c r="AM9" s="263"/>
      <c r="AN9" s="263"/>
      <c r="AO9" s="263"/>
      <c r="AP9" s="264"/>
      <c r="AQ9" s="262" t="s">
        <v>33</v>
      </c>
      <c r="AR9" s="263"/>
      <c r="AS9" s="263"/>
      <c r="AT9" s="263"/>
      <c r="AU9" s="263"/>
      <c r="AV9" s="264"/>
      <c r="AW9" s="63"/>
      <c r="AX9" s="64"/>
      <c r="AY9" s="64"/>
      <c r="AZ9" s="64"/>
      <c r="BA9" s="64"/>
    </row>
    <row r="10" spans="1:53" ht="39.6" x14ac:dyDescent="0.25">
      <c r="A10" s="261"/>
      <c r="B10" s="261"/>
      <c r="C10" s="261"/>
      <c r="D10" s="261"/>
      <c r="E10" s="261"/>
      <c r="F10" s="261"/>
      <c r="G10" s="260"/>
      <c r="H10" s="260"/>
      <c r="I10" s="266"/>
      <c r="J10" s="53" t="s">
        <v>34</v>
      </c>
      <c r="K10" s="53" t="s">
        <v>35</v>
      </c>
      <c r="L10" s="116" t="s">
        <v>36</v>
      </c>
      <c r="M10" s="270"/>
      <c r="N10" s="290"/>
      <c r="O10" s="266"/>
      <c r="P10" s="53" t="s">
        <v>34</v>
      </c>
      <c r="Q10" s="53" t="s">
        <v>35</v>
      </c>
      <c r="R10" s="53" t="s">
        <v>36</v>
      </c>
      <c r="S10" s="272"/>
      <c r="T10" s="19" t="s">
        <v>37</v>
      </c>
      <c r="U10" s="19" t="s">
        <v>38</v>
      </c>
      <c r="V10" s="19" t="s">
        <v>39</v>
      </c>
      <c r="W10" s="8" t="s">
        <v>40</v>
      </c>
      <c r="X10" s="19" t="s">
        <v>41</v>
      </c>
      <c r="Y10" s="19" t="s">
        <v>42</v>
      </c>
      <c r="Z10" s="1" t="s">
        <v>43</v>
      </c>
      <c r="AA10" s="1" t="s">
        <v>44</v>
      </c>
      <c r="AB10" s="1" t="s">
        <v>45</v>
      </c>
      <c r="AC10" s="1" t="s">
        <v>46</v>
      </c>
      <c r="AD10" s="13" t="s">
        <v>47</v>
      </c>
      <c r="AE10" s="1" t="s">
        <v>43</v>
      </c>
      <c r="AF10" s="1" t="s">
        <v>44</v>
      </c>
      <c r="AG10" s="1" t="s">
        <v>48</v>
      </c>
      <c r="AH10" s="1" t="s">
        <v>45</v>
      </c>
      <c r="AI10" s="1" t="s">
        <v>46</v>
      </c>
      <c r="AJ10" s="13" t="s">
        <v>47</v>
      </c>
      <c r="AK10" s="1" t="s">
        <v>43</v>
      </c>
      <c r="AL10" s="19" t="s">
        <v>44</v>
      </c>
      <c r="AM10" s="19" t="s">
        <v>48</v>
      </c>
      <c r="AN10" s="19" t="s">
        <v>45</v>
      </c>
      <c r="AO10" s="19" t="s">
        <v>46</v>
      </c>
      <c r="AP10" s="13" t="s">
        <v>47</v>
      </c>
      <c r="AQ10" s="19" t="s">
        <v>43</v>
      </c>
      <c r="AR10" s="19" t="s">
        <v>44</v>
      </c>
      <c r="AS10" s="19" t="s">
        <v>48</v>
      </c>
      <c r="AT10" s="19" t="s">
        <v>45</v>
      </c>
      <c r="AU10" s="1" t="s">
        <v>46</v>
      </c>
      <c r="AV10" s="13" t="s">
        <v>47</v>
      </c>
      <c r="AW10" s="62"/>
      <c r="AX10" s="62"/>
      <c r="AY10" s="62"/>
      <c r="AZ10" s="62"/>
      <c r="BA10" s="62"/>
    </row>
    <row r="11" spans="1:53" s="12" customFormat="1" ht="246" customHeight="1" x14ac:dyDescent="0.25">
      <c r="A11" s="162" t="s">
        <v>49</v>
      </c>
      <c r="B11" s="133" t="s">
        <v>50</v>
      </c>
      <c r="C11" s="133" t="s">
        <v>51</v>
      </c>
      <c r="D11" s="162" t="s">
        <v>249</v>
      </c>
      <c r="E11" s="163" t="s">
        <v>52</v>
      </c>
      <c r="F11" s="133" t="s">
        <v>226</v>
      </c>
      <c r="G11" s="133" t="s">
        <v>227</v>
      </c>
      <c r="H11" s="164" t="s">
        <v>53</v>
      </c>
      <c r="I11" s="159" t="s">
        <v>54</v>
      </c>
      <c r="J11" s="158" t="s">
        <v>55</v>
      </c>
      <c r="K11" s="158" t="s">
        <v>56</v>
      </c>
      <c r="L11" s="161" t="str">
        <f>VLOOKUP(J11,Anexos!$B$37:$G$43,(HLOOKUP(K11,Anexos!$C$37:$G$38,2,0)),0)</f>
        <v>Alto</v>
      </c>
      <c r="M11" s="150" t="s">
        <v>245</v>
      </c>
      <c r="N11" s="162" t="s">
        <v>57</v>
      </c>
      <c r="O11" s="162" t="s">
        <v>58</v>
      </c>
      <c r="P11" s="162" t="s">
        <v>59</v>
      </c>
      <c r="Q11" s="162" t="s">
        <v>56</v>
      </c>
      <c r="R11" s="165" t="str">
        <f>VLOOKUP(P11,Anexos!$B$37:$G$43,(HLOOKUP(Q11,Anexos!$C$37:$G$38,2,0)),0)</f>
        <v>Moderado</v>
      </c>
      <c r="S11" s="166" t="s">
        <v>60</v>
      </c>
      <c r="T11" s="150" t="str">
        <f>+M11</f>
        <v>El profesional encargado de ejecutar las actividades de Seguridad de la Información, trimestralmente verifica que las actividades propuestas en el Plan de Seguridad y Privacidad de la Información (PLA-GTI-003) se hayan ejecutado conforme a lo planteado, a través de la generación de un informe que denote el avance, con el fin de fortalecer el seguimiento y evitar las brechas de seguridad sobre los activos de información.
En caso de que se identifiquen retrasos en las actividades planteadas se deben informar vía correo electrónico al Líder de Gobierno Digital, indicando los argumentos por los cuales no se cumplieron las actividades planteadas y proceder con las acciones respectivas para dar solución a lo presentado
Evidencia: informe y correo electrónico, cuando aplique.</v>
      </c>
      <c r="U11" s="57" t="s">
        <v>224</v>
      </c>
      <c r="V11" s="48" t="s">
        <v>239</v>
      </c>
      <c r="W11" s="48">
        <v>1</v>
      </c>
      <c r="X11" s="152">
        <v>46113</v>
      </c>
      <c r="Y11" s="152">
        <v>46387</v>
      </c>
      <c r="Z11" s="114">
        <v>46121</v>
      </c>
      <c r="AA11" s="115"/>
      <c r="AB11" s="134" t="s">
        <v>251</v>
      </c>
      <c r="AC11" s="47" t="s">
        <v>61</v>
      </c>
      <c r="AD11" s="134" t="s">
        <v>252</v>
      </c>
      <c r="AE11" s="114">
        <v>46210</v>
      </c>
      <c r="AF11" s="115">
        <f>1/3</f>
        <v>0.33333333333333331</v>
      </c>
      <c r="AG11" s="115">
        <f>1/3</f>
        <v>0.33333333333333331</v>
      </c>
      <c r="AH11" s="130" t="s">
        <v>258</v>
      </c>
      <c r="AI11" s="47" t="s">
        <v>61</v>
      </c>
      <c r="AJ11" s="134" t="s">
        <v>256</v>
      </c>
      <c r="AK11" s="145"/>
      <c r="AL11" s="140"/>
      <c r="AM11" s="140"/>
      <c r="AN11" s="141"/>
      <c r="AO11" s="258"/>
      <c r="AP11" s="131"/>
      <c r="AQ11" s="147"/>
      <c r="AR11" s="140"/>
      <c r="AS11" s="140"/>
      <c r="AT11" s="141"/>
      <c r="AU11" s="256"/>
      <c r="AV11" s="148"/>
    </row>
    <row r="12" spans="1:53" s="12" customFormat="1" ht="222.75" customHeight="1" x14ac:dyDescent="0.25">
      <c r="A12" s="162" t="s">
        <v>49</v>
      </c>
      <c r="B12" s="133" t="s">
        <v>50</v>
      </c>
      <c r="C12" s="133" t="s">
        <v>51</v>
      </c>
      <c r="D12" s="162" t="s">
        <v>249</v>
      </c>
      <c r="E12" s="163" t="s">
        <v>52</v>
      </c>
      <c r="F12" s="157" t="s">
        <v>225</v>
      </c>
      <c r="G12" s="133" t="s">
        <v>227</v>
      </c>
      <c r="H12" s="164" t="s">
        <v>53</v>
      </c>
      <c r="I12" s="159" t="s">
        <v>54</v>
      </c>
      <c r="J12" s="158" t="s">
        <v>55</v>
      </c>
      <c r="K12" s="158" t="s">
        <v>56</v>
      </c>
      <c r="L12" s="161" t="str">
        <f>VLOOKUP(J12,Anexos!$B$37:$G$43,(HLOOKUP(K12,Anexos!$C$37:$G$38,2,0)),0)</f>
        <v>Alto</v>
      </c>
      <c r="M12" s="150" t="s">
        <v>243</v>
      </c>
      <c r="N12" s="162" t="s">
        <v>57</v>
      </c>
      <c r="O12" s="162" t="s">
        <v>58</v>
      </c>
      <c r="P12" s="162" t="s">
        <v>59</v>
      </c>
      <c r="Q12" s="162" t="s">
        <v>56</v>
      </c>
      <c r="R12" s="165" t="str">
        <f>VLOOKUP(P12,Anexos!$B$37:$G$43,(HLOOKUP(Q12,Anexos!$C$37:$G$38,2,0)),0)</f>
        <v>Moderado</v>
      </c>
      <c r="S12" s="166" t="s">
        <v>60</v>
      </c>
      <c r="T12" s="150" t="str">
        <f t="shared" ref="T12:T17" si="0">+M12</f>
        <v>El profesional encargado de ejecutar las actividades de Seguridad de la Información revisa cuatrimestralmente que los usuarios matriculados en el Curso de Seguridad de la Información de la entidad, disponible en la plataforma "Moodle" hayan realizado la finalización de este, generando un informe en donde se denote el grado de aplicación del curso, de acuerdo con el plan Sensibilización, capacitación y comunicación de seguridad y privacidad de la información (PLA-GTI-002) y con el fin de apoyar en la gestión del conocimiento referente a la seguridad de la información.
En caso de que se identifique que existen usuarios que no hayan realizado el Curso de Seguridad, se notificará vía correo electrónico al Subdirector(a) de Investigación e Información las personas faltantes quien tomará las acciones a las que haya lugar.
Evidencia: informe y correo electrónico, cuando aplique.</v>
      </c>
      <c r="U12" s="58" t="s">
        <v>224</v>
      </c>
      <c r="V12" s="48" t="s">
        <v>242</v>
      </c>
      <c r="W12" s="48">
        <v>1</v>
      </c>
      <c r="X12" s="152">
        <v>46082</v>
      </c>
      <c r="Y12" s="152">
        <v>46387</v>
      </c>
      <c r="Z12" s="114">
        <v>46121</v>
      </c>
      <c r="AA12" s="115">
        <v>1</v>
      </c>
      <c r="AB12" s="131" t="s">
        <v>253</v>
      </c>
      <c r="AC12" s="47" t="s">
        <v>61</v>
      </c>
      <c r="AD12" s="134" t="s">
        <v>252</v>
      </c>
      <c r="AE12" s="114">
        <v>46210</v>
      </c>
      <c r="AF12" s="115">
        <f>1/4</f>
        <v>0.25</v>
      </c>
      <c r="AG12" s="115">
        <f>2/4</f>
        <v>0.5</v>
      </c>
      <c r="AH12" s="131" t="s">
        <v>262</v>
      </c>
      <c r="AI12" s="47" t="s">
        <v>61</v>
      </c>
      <c r="AJ12" s="134" t="s">
        <v>256</v>
      </c>
      <c r="AK12" s="145"/>
      <c r="AL12" s="140"/>
      <c r="AM12" s="140"/>
      <c r="AN12" s="134"/>
      <c r="AO12" s="259"/>
      <c r="AP12" s="131"/>
      <c r="AQ12" s="147"/>
      <c r="AR12" s="140"/>
      <c r="AS12" s="140"/>
      <c r="AT12" s="134"/>
      <c r="AU12" s="257"/>
      <c r="AV12" s="148"/>
    </row>
    <row r="13" spans="1:53" s="12" customFormat="1" ht="230.25" customHeight="1" x14ac:dyDescent="0.25">
      <c r="A13" s="162" t="s">
        <v>49</v>
      </c>
      <c r="B13" s="133" t="s">
        <v>50</v>
      </c>
      <c r="C13" s="133" t="s">
        <v>62</v>
      </c>
      <c r="D13" s="162" t="s">
        <v>249</v>
      </c>
      <c r="E13" s="160" t="s">
        <v>63</v>
      </c>
      <c r="F13" s="149" t="s">
        <v>235</v>
      </c>
      <c r="G13" s="149" t="s">
        <v>233</v>
      </c>
      <c r="H13" s="55" t="s">
        <v>53</v>
      </c>
      <c r="I13" s="65" t="s">
        <v>54</v>
      </c>
      <c r="J13" s="55" t="s">
        <v>55</v>
      </c>
      <c r="K13" s="55" t="s">
        <v>56</v>
      </c>
      <c r="L13" s="66" t="str">
        <f>VLOOKUP(J13,Anexos!$B$37:$G$43,(HLOOKUP(K13,Anexos!$C$37:$G$38,2,0)),0)</f>
        <v>Alto</v>
      </c>
      <c r="M13" s="150" t="s">
        <v>236</v>
      </c>
      <c r="N13" s="55" t="s">
        <v>57</v>
      </c>
      <c r="O13" s="55" t="s">
        <v>58</v>
      </c>
      <c r="P13" s="55" t="s">
        <v>64</v>
      </c>
      <c r="Q13" s="55" t="s">
        <v>56</v>
      </c>
      <c r="R13" s="66" t="str">
        <f>VLOOKUP(P13,Anexos!$B$37:$G$43,(HLOOKUP(Q13,Anexos!$C$37:$G$38,2,0)),0)</f>
        <v>Moderado</v>
      </c>
      <c r="S13" s="56" t="s">
        <v>60</v>
      </c>
      <c r="T13" s="150" t="str">
        <f t="shared" si="0"/>
        <v xml:space="preserve">El profesional encargado de ejecutar las actividades de líder de Soluciones Tecnológicas, realiza pruebas funcionales sobre los sistemas de información, cuando sea requerido, para su puesta en producción. Esta gestión y los hallazgos encontrados se deben registrar y documentar en cada RFC (Formato de Requerimiento de Cambios), para socializar los resultados en  los comités de control de cambios de la entidad, con el fin de evitar un cambio que cause indisponibilidad sobre la infraestructura, de acuerdo con lo establecido en el procedimiento Gestión de cambios de tecnología de la información (PCD-SMT-001). 
La evidencia es el informe de pruebas y minutograma presentados en los comités de cambios.
En caso de presentarse alguna inconsistencia en las pruebas, se debe analizar y proceder con las alertas o acciones respectivas para dar solución a lo presentado.  </v>
      </c>
      <c r="U13" s="58" t="s">
        <v>65</v>
      </c>
      <c r="V13" s="49" t="s">
        <v>241</v>
      </c>
      <c r="W13" s="48">
        <v>1</v>
      </c>
      <c r="X13" s="152">
        <v>46113</v>
      </c>
      <c r="Y13" s="152">
        <v>46387</v>
      </c>
      <c r="Z13" s="114">
        <v>46121</v>
      </c>
      <c r="AA13" s="115"/>
      <c r="AB13" s="134" t="s">
        <v>250</v>
      </c>
      <c r="AC13" s="170" t="s">
        <v>61</v>
      </c>
      <c r="AD13" s="134" t="s">
        <v>252</v>
      </c>
      <c r="AE13" s="114">
        <v>46210</v>
      </c>
      <c r="AF13" s="115">
        <v>1</v>
      </c>
      <c r="AG13" s="115">
        <v>1</v>
      </c>
      <c r="AH13" s="131" t="s">
        <v>255</v>
      </c>
      <c r="AI13" s="47" t="s">
        <v>61</v>
      </c>
      <c r="AJ13" s="134" t="s">
        <v>256</v>
      </c>
      <c r="AK13" s="145"/>
      <c r="AL13" s="140"/>
      <c r="AM13" s="140"/>
      <c r="AN13" s="134"/>
      <c r="AO13" s="142"/>
      <c r="AP13" s="131"/>
      <c r="AQ13" s="147"/>
      <c r="AR13" s="140"/>
      <c r="AS13" s="140"/>
      <c r="AT13" s="134"/>
      <c r="AU13" s="47"/>
      <c r="AV13" s="148"/>
    </row>
    <row r="14" spans="1:53" s="12" customFormat="1" ht="201" customHeight="1" x14ac:dyDescent="0.25">
      <c r="A14" s="162" t="s">
        <v>49</v>
      </c>
      <c r="B14" s="133" t="s">
        <v>50</v>
      </c>
      <c r="C14" s="133" t="s">
        <v>66</v>
      </c>
      <c r="D14" s="162" t="s">
        <v>249</v>
      </c>
      <c r="E14" s="160" t="s">
        <v>67</v>
      </c>
      <c r="F14" s="149" t="s">
        <v>68</v>
      </c>
      <c r="G14" s="149" t="s">
        <v>234</v>
      </c>
      <c r="H14" s="55" t="s">
        <v>53</v>
      </c>
      <c r="I14" s="65" t="s">
        <v>54</v>
      </c>
      <c r="J14" s="55" t="s">
        <v>64</v>
      </c>
      <c r="K14" s="55" t="s">
        <v>69</v>
      </c>
      <c r="L14" s="66" t="str">
        <f>VLOOKUP(J14,Anexos!$B$37:$G$43,(HLOOKUP(K14,Anexos!$C$37:$G$38,2,0)),0)</f>
        <v>Moderado</v>
      </c>
      <c r="M14" s="149" t="s">
        <v>246</v>
      </c>
      <c r="N14" s="55" t="s">
        <v>57</v>
      </c>
      <c r="O14" s="55" t="s">
        <v>70</v>
      </c>
      <c r="P14" s="55" t="s">
        <v>59</v>
      </c>
      <c r="Q14" s="55" t="s">
        <v>69</v>
      </c>
      <c r="R14" s="66" t="str">
        <f>VLOOKUP(P14,Anexos!$B$37:$G$43,(HLOOKUP(Q14,Anexos!$C$37:$G$38,2,0)),0)</f>
        <v>Moderado</v>
      </c>
      <c r="S14" s="56" t="s">
        <v>60</v>
      </c>
      <c r="T14" s="150" t="str">
        <f t="shared" si="0"/>
        <v>El profesional encargado de ejecutar las actividades de líder de infraestructura verifica mensualmente el funcionamiento de los servicios de tecnología que soportan los sistemas de información de la entidad, con el fin de prevenir la indisponibilidad en los mismos, esta gestión se realiza a través del informe de seguimiento que denota el monitoreo de la infraestructura tecnológica de acuerdo a lo establecido en el plan Mantenimiento de infraestructura Tecnológica (PLA-TI-009).
La evidencia es el informe de monitoreo mensual.
En caso de presentarse alguna falla de infraestructura se debe analizar y proceder con las alertas al Subdirector de Investigación e Información o realizar las acciones requeridas para dar solución a los casos presentados.</v>
      </c>
      <c r="U14" s="59" t="s">
        <v>71</v>
      </c>
      <c r="V14" s="48" t="s">
        <v>238</v>
      </c>
      <c r="W14" s="48">
        <v>1</v>
      </c>
      <c r="X14" s="152">
        <v>46113</v>
      </c>
      <c r="Y14" s="152">
        <v>46387</v>
      </c>
      <c r="Z14" s="114">
        <v>46121</v>
      </c>
      <c r="AA14" s="115"/>
      <c r="AB14" s="134" t="s">
        <v>250</v>
      </c>
      <c r="AC14" s="170" t="s">
        <v>61</v>
      </c>
      <c r="AD14" s="134" t="s">
        <v>252</v>
      </c>
      <c r="AE14" s="114">
        <v>46210</v>
      </c>
      <c r="AF14" s="115">
        <f t="shared" ref="AF14:AG17" si="1">1/3</f>
        <v>0.33333333333333331</v>
      </c>
      <c r="AG14" s="115">
        <f t="shared" si="1"/>
        <v>0.33333333333333331</v>
      </c>
      <c r="AH14" s="131" t="s">
        <v>257</v>
      </c>
      <c r="AI14" s="47" t="s">
        <v>61</v>
      </c>
      <c r="AJ14" s="134" t="s">
        <v>256</v>
      </c>
      <c r="AK14" s="145"/>
      <c r="AL14" s="140"/>
      <c r="AM14" s="140"/>
      <c r="AN14" s="134"/>
      <c r="AO14" s="142"/>
      <c r="AP14" s="131"/>
      <c r="AQ14" s="147"/>
      <c r="AR14" s="140"/>
      <c r="AS14" s="140"/>
      <c r="AT14" s="134"/>
      <c r="AU14" s="47"/>
      <c r="AV14" s="148"/>
    </row>
    <row r="15" spans="1:53" s="12" customFormat="1" ht="182.25" customHeight="1" x14ac:dyDescent="0.25">
      <c r="A15" s="162" t="s">
        <v>49</v>
      </c>
      <c r="B15" s="133" t="s">
        <v>50</v>
      </c>
      <c r="C15" s="149" t="s">
        <v>66</v>
      </c>
      <c r="D15" s="162" t="s">
        <v>249</v>
      </c>
      <c r="E15" s="160" t="s">
        <v>72</v>
      </c>
      <c r="F15" s="151" t="s">
        <v>232</v>
      </c>
      <c r="G15" s="151" t="s">
        <v>248</v>
      </c>
      <c r="H15" s="55" t="s">
        <v>53</v>
      </c>
      <c r="I15" s="65" t="s">
        <v>54</v>
      </c>
      <c r="J15" s="55" t="s">
        <v>55</v>
      </c>
      <c r="K15" s="55" t="s">
        <v>56</v>
      </c>
      <c r="L15" s="66" t="str">
        <f>VLOOKUP(J15,Anexos!$B$37:$G$43,(HLOOKUP(K15,Anexos!$C$37:$G$38,2,0)),0)</f>
        <v>Alto</v>
      </c>
      <c r="M15" s="149" t="s">
        <v>247</v>
      </c>
      <c r="N15" s="55" t="s">
        <v>57</v>
      </c>
      <c r="O15" s="55" t="s">
        <v>58</v>
      </c>
      <c r="P15" s="55" t="s">
        <v>64</v>
      </c>
      <c r="Q15" s="55" t="s">
        <v>56</v>
      </c>
      <c r="R15" s="66" t="str">
        <f>VLOOKUP(P15,Anexos!$B$37:$G$43,(HLOOKUP(Q15,Anexos!$C$37:$G$38,2,0)),0)</f>
        <v>Moderado</v>
      </c>
      <c r="S15" s="56" t="s">
        <v>60</v>
      </c>
      <c r="T15" s="150" t="str">
        <f t="shared" si="0"/>
        <v>El profesional encargado de ejecutar las actividades de Seguridad de la Información, trimestralmente revisa que los sistemas de información y/o infraestructura tecnológica con obsolescencia vigente hayan sido identificados, con el fin de realizar la medición del índice de obsolescencia tecnológica de acuerdo a lo establecido en la hoja de vida del indicador del mismo.
En caso de identificar componentes que no puedan ser subsanados se notificará vía correo electrónico al Subdirector(a) de Investigación e Información, quien tomará las acciones a las que haya lugar.
Evidencia: informe trimestral de medición del índice de obsolescencia tecnológica y correo electrónico, cuando aplique.</v>
      </c>
      <c r="U15" s="58" t="s">
        <v>224</v>
      </c>
      <c r="V15" s="48" t="s">
        <v>239</v>
      </c>
      <c r="W15" s="48">
        <v>1</v>
      </c>
      <c r="X15" s="152">
        <v>46113</v>
      </c>
      <c r="Y15" s="152">
        <v>46387</v>
      </c>
      <c r="Z15" s="114">
        <v>46121</v>
      </c>
      <c r="AA15" s="115"/>
      <c r="AB15" s="134" t="s">
        <v>251</v>
      </c>
      <c r="AC15" s="170" t="s">
        <v>61</v>
      </c>
      <c r="AD15" s="134" t="s">
        <v>252</v>
      </c>
      <c r="AE15" s="114">
        <v>46210</v>
      </c>
      <c r="AF15" s="115">
        <f t="shared" si="1"/>
        <v>0.33333333333333331</v>
      </c>
      <c r="AG15" s="115">
        <f t="shared" si="1"/>
        <v>0.33333333333333331</v>
      </c>
      <c r="AH15" s="131" t="s">
        <v>259</v>
      </c>
      <c r="AI15" s="47" t="s">
        <v>61</v>
      </c>
      <c r="AJ15" s="134" t="s">
        <v>256</v>
      </c>
      <c r="AK15" s="145"/>
      <c r="AL15" s="140"/>
      <c r="AM15" s="140"/>
      <c r="AN15" s="134"/>
      <c r="AO15" s="142"/>
      <c r="AP15" s="131"/>
      <c r="AQ15" s="147"/>
      <c r="AR15" s="140"/>
      <c r="AS15" s="140"/>
      <c r="AT15" s="134"/>
      <c r="AU15" s="47"/>
      <c r="AV15" s="148"/>
    </row>
    <row r="16" spans="1:53" ht="228.75" customHeight="1" x14ac:dyDescent="0.25">
      <c r="A16" s="162" t="s">
        <v>49</v>
      </c>
      <c r="B16" s="133" t="s">
        <v>50</v>
      </c>
      <c r="C16" s="149" t="s">
        <v>76</v>
      </c>
      <c r="D16" s="162" t="s">
        <v>249</v>
      </c>
      <c r="E16" s="160" t="s">
        <v>77</v>
      </c>
      <c r="F16" s="149" t="s">
        <v>228</v>
      </c>
      <c r="G16" s="149" t="s">
        <v>229</v>
      </c>
      <c r="H16" s="55" t="s">
        <v>53</v>
      </c>
      <c r="I16" s="65" t="s">
        <v>54</v>
      </c>
      <c r="J16" s="55" t="s">
        <v>55</v>
      </c>
      <c r="K16" s="55" t="s">
        <v>56</v>
      </c>
      <c r="L16" s="66" t="str">
        <f>VLOOKUP(J16,Anexos!$B$37:$G$43,(HLOOKUP(K16,Anexos!$C$37:$G$38,2,0)),0)</f>
        <v>Alto</v>
      </c>
      <c r="M16" s="149" t="s">
        <v>244</v>
      </c>
      <c r="N16" s="55" t="s">
        <v>57</v>
      </c>
      <c r="O16" s="55" t="s">
        <v>58</v>
      </c>
      <c r="P16" s="55" t="s">
        <v>64</v>
      </c>
      <c r="Q16" s="55" t="s">
        <v>56</v>
      </c>
      <c r="R16" s="66" t="str">
        <f>VLOOKUP(P16,Anexos!$B$37:$G$43,(HLOOKUP(Q16,Anexos!$C$37:$G$38,2,0)),0)</f>
        <v>Moderado</v>
      </c>
      <c r="S16" s="56" t="s">
        <v>60</v>
      </c>
      <c r="T16" s="150" t="str">
        <f t="shared" si="0"/>
        <v>El profesional encargado de ejecutar las actividades de Seguridad de la Información, cuatrimestralmente verifica que las vulnerabilidades reportadas a los Grupos de Sistemas de Información e Infraestructura Tecnológica han sido subsanadas,  de acuerdo a lo establecido en el procedimiento Gestión de vulnerabilidades técnicas (PCD-TI-001), con el fin de identificar las vulnerabilidades y los niveles de riesgo a los cuales están expuestos los activos de información de la Secretaría Distrital de Integración Social.
En caso de existir vulnerabilidades que no hayan sido subsanadas se notificará a vía correo electrónico al Subdirector(a) de Investigación e Información, quien tomará las acciones a las que haya lugar.
Evidencia: informe cuatrimestral que refleje las acciones ejecutadas para subsanar las vulnerabilidades encontradas y correo electrónico, cuando aplique.</v>
      </c>
      <c r="U16" s="60" t="s">
        <v>78</v>
      </c>
      <c r="V16" s="50" t="s">
        <v>239</v>
      </c>
      <c r="W16" s="50">
        <v>1</v>
      </c>
      <c r="X16" s="152">
        <v>46113</v>
      </c>
      <c r="Y16" s="152">
        <v>46387</v>
      </c>
      <c r="Z16" s="114">
        <v>46121</v>
      </c>
      <c r="AA16" s="115"/>
      <c r="AB16" s="134" t="s">
        <v>250</v>
      </c>
      <c r="AC16" s="170" t="s">
        <v>61</v>
      </c>
      <c r="AD16" s="134" t="s">
        <v>252</v>
      </c>
      <c r="AE16" s="114">
        <v>46210</v>
      </c>
      <c r="AF16" s="115">
        <f t="shared" si="1"/>
        <v>0.33333333333333331</v>
      </c>
      <c r="AG16" s="115">
        <f t="shared" si="1"/>
        <v>0.33333333333333331</v>
      </c>
      <c r="AH16" s="130" t="s">
        <v>260</v>
      </c>
      <c r="AI16" s="47" t="s">
        <v>61</v>
      </c>
      <c r="AJ16" s="134" t="s">
        <v>256</v>
      </c>
      <c r="AK16" s="145"/>
      <c r="AL16" s="140"/>
      <c r="AM16" s="140"/>
      <c r="AN16" s="134"/>
      <c r="AO16" s="142"/>
      <c r="AP16" s="131"/>
      <c r="AQ16" s="147"/>
      <c r="AR16" s="140"/>
      <c r="AS16" s="140"/>
      <c r="AT16" s="134"/>
      <c r="AU16" s="47"/>
      <c r="AV16" s="148"/>
      <c r="AW16" s="62"/>
      <c r="AX16" s="62"/>
      <c r="AY16" s="62"/>
      <c r="AZ16" s="62"/>
      <c r="BA16" s="62"/>
    </row>
    <row r="17" spans="1:53" s="74" customFormat="1" ht="252.75" customHeight="1" x14ac:dyDescent="0.25">
      <c r="A17" s="162" t="s">
        <v>49</v>
      </c>
      <c r="B17" s="133" t="s">
        <v>50</v>
      </c>
      <c r="C17" s="156" t="s">
        <v>51</v>
      </c>
      <c r="D17" s="162" t="s">
        <v>249</v>
      </c>
      <c r="E17" s="56" t="s">
        <v>79</v>
      </c>
      <c r="F17" s="149" t="s">
        <v>230</v>
      </c>
      <c r="G17" s="149" t="s">
        <v>231</v>
      </c>
      <c r="H17" s="75" t="s">
        <v>53</v>
      </c>
      <c r="I17" s="76" t="s">
        <v>54</v>
      </c>
      <c r="J17" s="75" t="s">
        <v>55</v>
      </c>
      <c r="K17" s="75" t="s">
        <v>56</v>
      </c>
      <c r="L17" s="72" t="str">
        <f>VLOOKUP(J17,Anexos!$B$37:$G$43,(HLOOKUP(K17,Anexos!$C$37:$G$38,2,0)),0)</f>
        <v>Alto</v>
      </c>
      <c r="M17" s="149" t="s">
        <v>237</v>
      </c>
      <c r="N17" s="75" t="s">
        <v>57</v>
      </c>
      <c r="O17" s="75" t="s">
        <v>58</v>
      </c>
      <c r="P17" s="75" t="s">
        <v>64</v>
      </c>
      <c r="Q17" s="75" t="s">
        <v>56</v>
      </c>
      <c r="R17" s="72" t="str">
        <f>VLOOKUP(P17,Anexos!$B$37:$G$43,(HLOOKUP(Q17,Anexos!$C$37:$G$38,2,0)),0)</f>
        <v>Moderado</v>
      </c>
      <c r="S17" s="56" t="s">
        <v>60</v>
      </c>
      <c r="T17" s="150" t="str">
        <f t="shared" si="0"/>
        <v>El profesional encargado de ejecutar las actividades de Seguridad de la Información, Líder de infraestructura y Líder de mesa de servicio, como responsables de la gestión de software y el equipo encargado de la administración de activos tecnológicos, cuatrimestralmente revisan que en los dispositivos de la entidad se estén instalando únicamente el software autorizado por la Subdirección de Investigación e Información, de acuerdo con lo establecido en el procedimiento Control licenciamiento y software para estaciones de trabajo (PCD-SMT-015).
En caso de identificar software instalado no autorizados se  notificará a vía correo electrónico al Subdirector(a) de Investigación e Información, quien tomará las acciones a las que haya lugar.
Evidencia: informe cuatrimestral y correo electrónico, cuando aplique.</v>
      </c>
      <c r="U17" s="77" t="s">
        <v>80</v>
      </c>
      <c r="V17" s="78" t="s">
        <v>240</v>
      </c>
      <c r="W17" s="78">
        <v>1</v>
      </c>
      <c r="X17" s="152">
        <v>46113</v>
      </c>
      <c r="Y17" s="152">
        <v>46387</v>
      </c>
      <c r="Z17" s="114">
        <v>46121</v>
      </c>
      <c r="AA17" s="115"/>
      <c r="AB17" s="134" t="s">
        <v>250</v>
      </c>
      <c r="AC17" s="162" t="s">
        <v>61</v>
      </c>
      <c r="AD17" s="134" t="s">
        <v>252</v>
      </c>
      <c r="AE17" s="114">
        <v>46210</v>
      </c>
      <c r="AF17" s="129">
        <f t="shared" si="1"/>
        <v>0.33333333333333331</v>
      </c>
      <c r="AG17" s="129">
        <f t="shared" si="1"/>
        <v>0.33333333333333331</v>
      </c>
      <c r="AH17" s="132" t="s">
        <v>261</v>
      </c>
      <c r="AI17" s="128" t="s">
        <v>61</v>
      </c>
      <c r="AJ17" s="134" t="s">
        <v>256</v>
      </c>
      <c r="AK17" s="145"/>
      <c r="AL17" s="140"/>
      <c r="AM17" s="140"/>
      <c r="AN17" s="134"/>
      <c r="AO17" s="142"/>
      <c r="AP17" s="131"/>
      <c r="AQ17" s="147"/>
      <c r="AR17" s="140"/>
      <c r="AS17" s="140"/>
      <c r="AT17" s="134"/>
      <c r="AU17" s="47"/>
      <c r="AV17" s="148"/>
      <c r="AW17" s="73"/>
      <c r="AX17" s="73"/>
      <c r="AY17" s="73"/>
      <c r="AZ17" s="73"/>
      <c r="BA17" s="73"/>
    </row>
    <row r="18" spans="1:53" x14ac:dyDescent="0.25">
      <c r="A18" s="62"/>
      <c r="B18" s="62"/>
      <c r="C18" s="62"/>
      <c r="D18" s="67"/>
      <c r="E18" s="67"/>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143"/>
      <c r="AM18" s="143"/>
      <c r="AN18" s="143"/>
      <c r="AO18" s="143"/>
      <c r="AP18" s="62"/>
      <c r="AQ18" s="143"/>
      <c r="AR18" s="143"/>
      <c r="AS18" s="143"/>
      <c r="AT18" s="143"/>
      <c r="AU18" s="62"/>
      <c r="AV18" s="62"/>
      <c r="AW18" s="62"/>
      <c r="AX18" s="62"/>
      <c r="AY18" s="62"/>
      <c r="AZ18" s="62"/>
      <c r="BA18" s="62"/>
    </row>
    <row r="19" spans="1:53" x14ac:dyDescent="0.25">
      <c r="A19" s="62"/>
      <c r="B19" s="62"/>
      <c r="C19" s="62"/>
      <c r="D19" s="67"/>
      <c r="E19" s="67"/>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143"/>
      <c r="AM19" s="143"/>
      <c r="AN19" s="143"/>
      <c r="AO19" s="143"/>
      <c r="AP19" s="62"/>
      <c r="AQ19" s="143"/>
      <c r="AR19" s="143"/>
      <c r="AS19" s="143"/>
      <c r="AT19" s="143"/>
      <c r="AU19" s="62"/>
      <c r="AV19" s="62"/>
      <c r="AW19" s="62"/>
      <c r="AX19" s="62"/>
      <c r="AY19" s="62"/>
      <c r="AZ19" s="62"/>
      <c r="BA19" s="62"/>
    </row>
    <row r="20" spans="1:53" x14ac:dyDescent="0.25">
      <c r="A20" s="62"/>
      <c r="B20" s="62"/>
      <c r="C20" s="62"/>
      <c r="D20" s="67"/>
      <c r="E20" s="67"/>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143"/>
      <c r="AM20" s="143"/>
      <c r="AN20" s="143"/>
      <c r="AO20" s="143"/>
      <c r="AP20" s="62"/>
      <c r="AQ20" s="143"/>
      <c r="AR20" s="143"/>
      <c r="AS20" s="143"/>
      <c r="AT20" s="143"/>
      <c r="AU20" s="62"/>
      <c r="AV20" s="62"/>
      <c r="AW20" s="62"/>
      <c r="AX20" s="62"/>
      <c r="AY20" s="62"/>
      <c r="AZ20" s="62"/>
      <c r="BA20" s="62"/>
    </row>
    <row r="21" spans="1:53" x14ac:dyDescent="0.25">
      <c r="A21" s="62"/>
      <c r="B21" s="62"/>
      <c r="C21" s="62"/>
      <c r="D21" s="67"/>
      <c r="E21" s="67"/>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143"/>
      <c r="AM21" s="143"/>
      <c r="AN21" s="143"/>
      <c r="AO21" s="143"/>
      <c r="AP21" s="62"/>
      <c r="AQ21" s="143"/>
      <c r="AR21" s="143"/>
      <c r="AS21" s="143"/>
      <c r="AT21" s="143"/>
      <c r="AU21" s="62"/>
      <c r="AV21" s="62"/>
      <c r="AW21" s="62"/>
      <c r="AX21" s="62"/>
      <c r="AY21" s="62"/>
      <c r="AZ21" s="62"/>
      <c r="BA21" s="62"/>
    </row>
    <row r="22" spans="1:53" x14ac:dyDescent="0.25">
      <c r="A22" s="62"/>
      <c r="B22" s="62"/>
      <c r="C22" s="62"/>
      <c r="D22" s="67"/>
      <c r="E22" s="67"/>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143"/>
      <c r="AM22" s="143"/>
      <c r="AN22" s="143"/>
      <c r="AO22" s="143"/>
      <c r="AP22" s="62"/>
      <c r="AQ22" s="143"/>
      <c r="AR22" s="143"/>
      <c r="AS22" s="143"/>
      <c r="AT22" s="143"/>
      <c r="AU22" s="62"/>
      <c r="AV22" s="62"/>
      <c r="AW22" s="62"/>
      <c r="AX22" s="62"/>
      <c r="AY22" s="62"/>
      <c r="AZ22" s="62"/>
      <c r="BA22" s="62"/>
    </row>
    <row r="23" spans="1:53" x14ac:dyDescent="0.25">
      <c r="A23" s="62"/>
      <c r="B23" s="62"/>
      <c r="C23" s="62"/>
      <c r="D23" s="67"/>
      <c r="E23" s="67"/>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143"/>
      <c r="AM23" s="143"/>
      <c r="AN23" s="143"/>
      <c r="AO23" s="143"/>
      <c r="AP23" s="62"/>
      <c r="AQ23" s="143"/>
      <c r="AR23" s="143"/>
      <c r="AS23" s="143"/>
      <c r="AT23" s="143"/>
      <c r="AU23" s="62"/>
      <c r="AV23" s="62"/>
      <c r="AW23" s="62"/>
      <c r="AX23" s="62"/>
      <c r="AY23" s="62"/>
      <c r="AZ23" s="62"/>
      <c r="BA23" s="62"/>
    </row>
    <row r="24" spans="1:53" x14ac:dyDescent="0.25">
      <c r="A24" s="62"/>
      <c r="B24" s="62"/>
      <c r="C24" s="62"/>
      <c r="D24" s="67"/>
      <c r="E24" s="67"/>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143"/>
      <c r="AM24" s="143"/>
      <c r="AN24" s="143"/>
      <c r="AO24" s="143"/>
      <c r="AP24" s="62"/>
      <c r="AQ24" s="143"/>
      <c r="AR24" s="143"/>
      <c r="AS24" s="143"/>
      <c r="AT24" s="143"/>
      <c r="AU24" s="62"/>
      <c r="AV24" s="62"/>
      <c r="AW24" s="62"/>
      <c r="AX24" s="62"/>
      <c r="AY24" s="62"/>
      <c r="AZ24" s="62"/>
      <c r="BA24" s="62"/>
    </row>
    <row r="25" spans="1:53" x14ac:dyDescent="0.25">
      <c r="A25" s="62"/>
      <c r="B25" s="62"/>
      <c r="C25" s="62"/>
      <c r="D25" s="67"/>
      <c r="E25" s="67"/>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143"/>
      <c r="AM25" s="143"/>
      <c r="AN25" s="143"/>
      <c r="AO25" s="143"/>
      <c r="AP25" s="62"/>
      <c r="AQ25" s="143"/>
      <c r="AR25" s="143"/>
      <c r="AS25" s="143"/>
      <c r="AT25" s="143"/>
      <c r="AU25" s="62"/>
      <c r="AV25" s="62"/>
      <c r="AW25" s="62"/>
      <c r="AX25" s="62"/>
      <c r="AY25" s="62"/>
      <c r="AZ25" s="62"/>
      <c r="BA25" s="62"/>
    </row>
  </sheetData>
  <sheetProtection formatCells="0" formatColumns="0" formatRows="0" insertColumns="0" insertRows="0" insertHyperlinks="0" deleteColumns="0" deleteRows="0" sort="0" autoFilter="0" pivotTables="0"/>
  <mergeCells count="29">
    <mergeCell ref="A1:B4"/>
    <mergeCell ref="G9:G10"/>
    <mergeCell ref="C1:AT4"/>
    <mergeCell ref="P9:R9"/>
    <mergeCell ref="A5:AU5"/>
    <mergeCell ref="B9:B10"/>
    <mergeCell ref="C9:C10"/>
    <mergeCell ref="E9:E10"/>
    <mergeCell ref="F9:F10"/>
    <mergeCell ref="N9:N10"/>
    <mergeCell ref="A8:L8"/>
    <mergeCell ref="A6:B6"/>
    <mergeCell ref="AE9:AJ9"/>
    <mergeCell ref="A9:A10"/>
    <mergeCell ref="Z8:AV8"/>
    <mergeCell ref="M8:Y8"/>
    <mergeCell ref="AU11:AU12"/>
    <mergeCell ref="AO11:AO12"/>
    <mergeCell ref="D9:D10"/>
    <mergeCell ref="AK9:AP9"/>
    <mergeCell ref="AQ9:AV9"/>
    <mergeCell ref="I9:I10"/>
    <mergeCell ref="Z9:AD9"/>
    <mergeCell ref="J9:L9"/>
    <mergeCell ref="H9:H10"/>
    <mergeCell ref="M9:M10"/>
    <mergeCell ref="S9:S10"/>
    <mergeCell ref="O9:O10"/>
    <mergeCell ref="T9:Y9"/>
  </mergeCells>
  <phoneticPr fontId="5" type="noConversion"/>
  <conditionalFormatting sqref="L11:L17 R11:R17">
    <cfRule type="containsText" dxfId="4" priority="12" operator="containsText" text="Bajo">
      <formula>NOT(ISERROR(SEARCH("Bajo",L11)))</formula>
    </cfRule>
    <cfRule type="containsText" dxfId="3" priority="13" operator="containsText" text="Moderado">
      <formula>NOT(ISERROR(SEARCH("Moderado",L11)))</formula>
    </cfRule>
    <cfRule type="containsText" dxfId="2" priority="14" operator="containsText" text="Alto">
      <formula>NOT(ISERROR(SEARCH("Alto",L11)))</formula>
    </cfRule>
    <cfRule type="containsText" dxfId="1" priority="15" operator="containsText" text="Extremo">
      <formula>NOT(ISERROR(SEARCH("Extremo",L11)))</formula>
    </cfRule>
  </conditionalFormatting>
  <dataValidations xWindow="946" yWindow="538"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946" yWindow="538" count="8">
        <x14:dataValidation type="list" allowBlank="1" showInputMessage="1" showErrorMessage="1" xr:uid="{00000000-0002-0000-0000-000020000000}">
          <x14:formula1>
            <xm:f>Anexos!$I$39:$I$43</xm:f>
          </x14:formula1>
          <xm:sqref>J11:J13 P11:P13</xm:sqref>
        </x14:dataValidation>
        <x14:dataValidation type="list" allowBlank="1" showInputMessage="1" showErrorMessage="1" xr:uid="{00000000-0002-0000-0000-000021000000}">
          <x14:formula1>
            <xm:f>Anexos!$J$39:$J$43</xm:f>
          </x14:formula1>
          <xm:sqref>K11:K13</xm:sqref>
        </x14:dataValidation>
        <x14:dataValidation type="list" allowBlank="1" showInputMessage="1" showErrorMessage="1" xr:uid="{00000000-0002-0000-0000-000022000000}">
          <x14:formula1>
            <xm:f>Anexos!$I$7:$I$9</xm:f>
          </x14:formula1>
          <xm:sqref>C6</xm:sqref>
        </x14:dataValidation>
        <x14:dataValidation type="list" allowBlank="1" showInputMessage="1" showErrorMessage="1" xr:uid="{00000000-0002-0000-0000-000023000000}">
          <x14:formula1>
            <xm:f>Anexos!$I$48:$I$49</xm:f>
          </x14:formula1>
          <xm:sqref>N11:N17</xm:sqref>
        </x14:dataValidation>
        <x14:dataValidation type="list" allowBlank="1" showInputMessage="1" showErrorMessage="1" xr:uid="{00000000-0002-0000-0000-000024000000}">
          <x14:formula1>
            <xm:f>Anexos!$J$48:$J$49</xm:f>
          </x14:formula1>
          <xm:sqref>AO13:AO17 AO11 AU11 AU13:AU17</xm:sqref>
        </x14:dataValidation>
        <x14:dataValidation type="list" allowBlank="1" showInputMessage="1" showErrorMessage="1" xr:uid="{00000000-0002-0000-0000-000025000000}">
          <x14:formula1>
            <xm:f>Anexos!$I$11:$I$13</xm:f>
          </x14:formula1>
          <xm:sqref>H11:H17</xm:sqref>
        </x14:dataValidation>
        <x14:dataValidation type="list" allowBlank="1" showInputMessage="1" showErrorMessage="1" xr:uid="{00000000-0002-0000-0000-000026000000}">
          <x14:formula1>
            <xm:f>Anexos!$K$48:$K$49</xm:f>
          </x14:formula1>
          <xm:sqref>O11:O17</xm:sqref>
        </x14:dataValidation>
        <x14:dataValidation type="list" allowBlank="1" showInputMessage="1" showErrorMessage="1" xr:uid="{00000000-0002-0000-0000-000027000000}">
          <x14:formula1>
            <xm:f>Anexos!$B$7:$B$18</xm:f>
          </x14:formula1>
          <xm:sqref>I11:I17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45"/>
  <sheetViews>
    <sheetView zoomScale="85" zoomScaleNormal="85" zoomScaleSheetLayoutView="70" zoomScalePageLayoutView="25" workbookViewId="0">
      <selection activeCell="H59" sqref="H59"/>
    </sheetView>
  </sheetViews>
  <sheetFormatPr baseColWidth="10" defaultColWidth="2.88671875" defaultRowHeight="13.2" x14ac:dyDescent="0.25"/>
  <cols>
    <col min="1" max="1" width="1.109375" style="79" customWidth="1"/>
    <col min="2" max="2" width="11.6640625" style="80" customWidth="1"/>
    <col min="3" max="3" width="35.33203125" style="80" customWidth="1"/>
    <col min="4" max="4" width="10.6640625" style="81" bestFit="1" customWidth="1"/>
    <col min="5" max="5" width="8.33203125" style="81" customWidth="1"/>
    <col min="6" max="6" width="41.109375" style="81" customWidth="1"/>
    <col min="7" max="7" width="73.6640625" style="82" customWidth="1"/>
    <col min="8" max="8" width="14" style="83" customWidth="1"/>
    <col min="9" max="9" width="6.5546875" style="83" bestFit="1" customWidth="1"/>
    <col min="10" max="10" width="14.109375" style="82" customWidth="1"/>
    <col min="11" max="11" width="5.88671875" style="82" bestFit="1" customWidth="1"/>
    <col min="12" max="12" width="14.88671875" style="82" customWidth="1"/>
    <col min="13" max="13" width="13.109375" style="81" bestFit="1" customWidth="1"/>
    <col min="14" max="14" width="13.6640625" style="81" customWidth="1"/>
    <col min="15" max="15" width="11.6640625" style="81" customWidth="1"/>
    <col min="16" max="16" width="12.6640625" style="79" customWidth="1"/>
    <col min="17" max="17" width="15.33203125" style="79" customWidth="1"/>
    <col min="18" max="18" width="12.5546875" style="79" customWidth="1"/>
    <col min="19" max="19" width="16.6640625" style="79" customWidth="1"/>
    <col min="20" max="20" width="14.44140625" style="79" customWidth="1"/>
    <col min="21" max="21" width="14.6640625" style="79" customWidth="1"/>
    <col min="22" max="22" width="39.5546875" style="79" customWidth="1"/>
    <col min="23" max="23" width="33.33203125" style="79" customWidth="1"/>
    <col min="24" max="16384" width="2.88671875" style="79"/>
  </cols>
  <sheetData>
    <row r="1" spans="1:23" ht="5.25" customHeight="1" x14ac:dyDescent="0.25"/>
    <row r="2" spans="1:23" ht="19.5" customHeight="1" x14ac:dyDescent="0.25">
      <c r="B2" s="231"/>
      <c r="C2" s="232"/>
      <c r="D2" s="237" t="s">
        <v>0</v>
      </c>
      <c r="E2" s="238"/>
      <c r="F2" s="238"/>
      <c r="G2" s="238"/>
      <c r="H2" s="238"/>
      <c r="I2" s="238"/>
      <c r="J2" s="238"/>
      <c r="K2" s="238"/>
      <c r="L2" s="238"/>
      <c r="M2" s="238"/>
      <c r="N2" s="238"/>
      <c r="O2" s="238"/>
      <c r="P2" s="238"/>
      <c r="Q2" s="238"/>
      <c r="R2" s="238"/>
      <c r="S2" s="238"/>
      <c r="T2" s="238"/>
      <c r="U2" s="239"/>
      <c r="V2" s="84" t="s">
        <v>1</v>
      </c>
      <c r="W2" s="84" t="s">
        <v>2</v>
      </c>
    </row>
    <row r="3" spans="1:23" ht="19.5" customHeight="1" x14ac:dyDescent="0.25">
      <c r="B3" s="233"/>
      <c r="C3" s="234"/>
      <c r="D3" s="240"/>
      <c r="E3" s="241"/>
      <c r="F3" s="241"/>
      <c r="G3" s="241"/>
      <c r="H3" s="241"/>
      <c r="I3" s="241"/>
      <c r="J3" s="241"/>
      <c r="K3" s="241"/>
      <c r="L3" s="241"/>
      <c r="M3" s="241"/>
      <c r="N3" s="241"/>
      <c r="O3" s="241"/>
      <c r="P3" s="241"/>
      <c r="Q3" s="241"/>
      <c r="R3" s="241"/>
      <c r="S3" s="241"/>
      <c r="T3" s="241"/>
      <c r="U3" s="242"/>
      <c r="V3" s="84" t="s">
        <v>3</v>
      </c>
      <c r="W3" s="84">
        <v>4</v>
      </c>
    </row>
    <row r="4" spans="1:23" ht="19.5" customHeight="1" x14ac:dyDescent="0.25">
      <c r="B4" s="233"/>
      <c r="C4" s="234"/>
      <c r="D4" s="240"/>
      <c r="E4" s="241"/>
      <c r="F4" s="241"/>
      <c r="G4" s="241"/>
      <c r="H4" s="241"/>
      <c r="I4" s="241"/>
      <c r="J4" s="241"/>
      <c r="K4" s="241"/>
      <c r="L4" s="241"/>
      <c r="M4" s="241"/>
      <c r="N4" s="241"/>
      <c r="O4" s="241"/>
      <c r="P4" s="241"/>
      <c r="Q4" s="241"/>
      <c r="R4" s="241"/>
      <c r="S4" s="241"/>
      <c r="T4" s="241"/>
      <c r="U4" s="242"/>
      <c r="V4" s="84" t="s">
        <v>4</v>
      </c>
      <c r="W4" s="84" t="s">
        <v>5</v>
      </c>
    </row>
    <row r="5" spans="1:23" ht="19.5" customHeight="1" x14ac:dyDescent="0.25">
      <c r="B5" s="235"/>
      <c r="C5" s="236"/>
      <c r="D5" s="243"/>
      <c r="E5" s="244"/>
      <c r="F5" s="244"/>
      <c r="G5" s="244"/>
      <c r="H5" s="244"/>
      <c r="I5" s="244"/>
      <c r="J5" s="244"/>
      <c r="K5" s="244"/>
      <c r="L5" s="244"/>
      <c r="M5" s="244"/>
      <c r="N5" s="244"/>
      <c r="O5" s="244"/>
      <c r="P5" s="244"/>
      <c r="Q5" s="244"/>
      <c r="R5" s="244"/>
      <c r="S5" s="244"/>
      <c r="T5" s="244"/>
      <c r="U5" s="245"/>
      <c r="V5" s="84" t="s">
        <v>6</v>
      </c>
      <c r="W5" s="84" t="s">
        <v>81</v>
      </c>
    </row>
    <row r="6" spans="1:23" ht="12" customHeight="1" x14ac:dyDescent="0.25">
      <c r="B6" s="79"/>
      <c r="C6" s="79"/>
      <c r="D6" s="85"/>
      <c r="E6" s="85"/>
      <c r="F6" s="85"/>
      <c r="G6" s="85"/>
      <c r="H6" s="85"/>
      <c r="I6" s="85"/>
      <c r="J6" s="85"/>
      <c r="K6" s="85"/>
      <c r="L6" s="85"/>
      <c r="W6" s="86" t="s">
        <v>8</v>
      </c>
    </row>
    <row r="7" spans="1:23" ht="20.25" customHeight="1" x14ac:dyDescent="0.25">
      <c r="B7" s="216" t="s">
        <v>82</v>
      </c>
      <c r="C7" s="216"/>
      <c r="D7" s="216"/>
      <c r="E7" s="216"/>
      <c r="F7" s="216"/>
      <c r="G7" s="216"/>
      <c r="H7" s="216"/>
      <c r="I7" s="216"/>
      <c r="J7" s="216"/>
      <c r="K7" s="216"/>
      <c r="L7" s="216"/>
      <c r="M7" s="216"/>
      <c r="N7" s="216"/>
      <c r="O7" s="216"/>
      <c r="P7" s="216"/>
      <c r="Q7" s="216"/>
      <c r="R7" s="216"/>
      <c r="S7" s="216"/>
      <c r="T7" s="216"/>
      <c r="U7" s="216"/>
      <c r="V7" s="216"/>
      <c r="W7" s="216"/>
    </row>
    <row r="8" spans="1:23" x14ac:dyDescent="0.25">
      <c r="B8" s="87"/>
      <c r="C8" s="87"/>
      <c r="D8" s="88"/>
      <c r="E8" s="89"/>
      <c r="F8" s="89"/>
      <c r="L8" s="90"/>
    </row>
    <row r="9" spans="1:23" ht="15" customHeight="1" x14ac:dyDescent="0.25">
      <c r="A9" s="91"/>
      <c r="B9" s="217" t="s">
        <v>83</v>
      </c>
      <c r="C9" s="218"/>
      <c r="D9" s="219">
        <v>46099</v>
      </c>
      <c r="E9" s="220"/>
      <c r="F9" s="92" t="s">
        <v>84</v>
      </c>
      <c r="G9" s="221" t="s">
        <v>49</v>
      </c>
      <c r="H9" s="222"/>
      <c r="I9" s="93"/>
      <c r="J9" s="217" t="s">
        <v>85</v>
      </c>
      <c r="K9" s="217"/>
      <c r="L9" s="217"/>
      <c r="M9" s="218"/>
      <c r="N9" s="220" t="s">
        <v>86</v>
      </c>
      <c r="O9" s="220"/>
      <c r="P9" s="220"/>
      <c r="Q9" s="220"/>
      <c r="R9" s="220"/>
      <c r="T9" s="83"/>
      <c r="U9" s="83"/>
    </row>
    <row r="10" spans="1:23" x14ac:dyDescent="0.25">
      <c r="B10" s="87"/>
      <c r="C10" s="87"/>
      <c r="D10" s="89"/>
      <c r="E10" s="89"/>
      <c r="F10" s="89"/>
      <c r="L10" s="90"/>
    </row>
    <row r="11" spans="1:23" s="94" customFormat="1" ht="28.5" customHeight="1" x14ac:dyDescent="0.25">
      <c r="B11" s="209" t="s">
        <v>87</v>
      </c>
      <c r="C11" s="209" t="s">
        <v>88</v>
      </c>
      <c r="D11" s="209" t="s">
        <v>89</v>
      </c>
      <c r="E11" s="209"/>
      <c r="F11" s="210" t="s">
        <v>90</v>
      </c>
      <c r="G11" s="209" t="s">
        <v>91</v>
      </c>
      <c r="H11" s="213" t="s">
        <v>92</v>
      </c>
      <c r="I11" s="214"/>
      <c r="J11" s="214"/>
      <c r="K11" s="214"/>
      <c r="L11" s="214"/>
      <c r="M11" s="214"/>
      <c r="N11" s="214"/>
      <c r="O11" s="214"/>
      <c r="P11" s="215"/>
      <c r="Q11" s="224" t="s">
        <v>93</v>
      </c>
      <c r="R11" s="224"/>
      <c r="S11" s="224"/>
      <c r="T11" s="224"/>
      <c r="U11" s="225" t="s">
        <v>94</v>
      </c>
    </row>
    <row r="12" spans="1:23" s="94" customFormat="1" ht="21.75" customHeight="1" x14ac:dyDescent="0.25">
      <c r="B12" s="209"/>
      <c r="C12" s="209"/>
      <c r="D12" s="209"/>
      <c r="E12" s="209"/>
      <c r="F12" s="211"/>
      <c r="G12" s="209"/>
      <c r="H12" s="213" t="s">
        <v>95</v>
      </c>
      <c r="I12" s="214"/>
      <c r="J12" s="214"/>
      <c r="K12" s="215"/>
      <c r="L12" s="213" t="s">
        <v>96</v>
      </c>
      <c r="M12" s="214"/>
      <c r="N12" s="214"/>
      <c r="O12" s="214"/>
      <c r="P12" s="215"/>
      <c r="Q12" s="227" t="s">
        <v>97</v>
      </c>
      <c r="R12" s="227" t="s">
        <v>98</v>
      </c>
      <c r="S12" s="227" t="s">
        <v>99</v>
      </c>
      <c r="T12" s="229" t="s">
        <v>100</v>
      </c>
      <c r="U12" s="225" t="s">
        <v>101</v>
      </c>
    </row>
    <row r="13" spans="1:23" s="94" customFormat="1" ht="66" x14ac:dyDescent="0.25">
      <c r="B13" s="209"/>
      <c r="C13" s="209"/>
      <c r="D13" s="95" t="s">
        <v>102</v>
      </c>
      <c r="E13" s="95" t="s">
        <v>36</v>
      </c>
      <c r="F13" s="212"/>
      <c r="G13" s="209"/>
      <c r="H13" s="95" t="s">
        <v>103</v>
      </c>
      <c r="I13" s="95" t="s">
        <v>104</v>
      </c>
      <c r="J13" s="95" t="s">
        <v>105</v>
      </c>
      <c r="K13" s="95" t="s">
        <v>104</v>
      </c>
      <c r="L13" s="95" t="s">
        <v>106</v>
      </c>
      <c r="M13" s="39" t="s">
        <v>38</v>
      </c>
      <c r="N13" s="39" t="s">
        <v>107</v>
      </c>
      <c r="O13" s="39" t="s">
        <v>108</v>
      </c>
      <c r="P13" s="95" t="s">
        <v>109</v>
      </c>
      <c r="Q13" s="228"/>
      <c r="R13" s="228"/>
      <c r="S13" s="228"/>
      <c r="T13" s="230"/>
      <c r="U13" s="225"/>
    </row>
    <row r="14" spans="1:23" s="96" customFormat="1" ht="171.6" x14ac:dyDescent="0.25">
      <c r="B14" s="190" t="s">
        <v>52</v>
      </c>
      <c r="C14" s="193" t="s">
        <v>227</v>
      </c>
      <c r="D14" s="196" t="s">
        <v>110</v>
      </c>
      <c r="E14" s="199">
        <f>VLOOKUP(D14,[1]Criterios!$A$20:$B$24,2,FALSE)</f>
        <v>0.8</v>
      </c>
      <c r="F14" s="206" t="str">
        <f>+'1. Mapa y plan de tratamiento'!F11</f>
        <v xml:space="preserve">Ausencia de seguimiento de la implementación de las actividades del plan de seguridad generando brechas de seguridad sobre los activos de información. 
</v>
      </c>
      <c r="G14" s="153" t="str">
        <f>+'1. Mapa y plan de tratamiento'!T11</f>
        <v>El profesional encargado de ejecutar las actividades de Seguridad de la Información, trimestralmente verifica que las actividades propuestas en el Plan de Seguridad y Privacidad de la Información (PLA-GTI-003) se hayan ejecutado conforme a lo planteado, a través de la generación de un informe que denote el avance, con el fin de fortalecer el seguimiento y evitar las brechas de seguridad sobre los activos de información.
En caso de que se identifiquen retrasos en las actividades planteadas se deben informar vía correo electrónico al Líder de Gobierno Digital, indicando los argumentos por los cuales no se cumplieron las actividades planteadas y proceder con las acciones respectivas para dar solución a lo presentado
Evidencia: informe y correo electrónico, cuando aplique.</v>
      </c>
      <c r="H14" s="97" t="s">
        <v>111</v>
      </c>
      <c r="I14" s="98">
        <f>VLOOKUP(H14,[1]Criterios!$B$3:$C$6,2,FALSE)</f>
        <v>0.25</v>
      </c>
      <c r="J14" s="97" t="s">
        <v>58</v>
      </c>
      <c r="K14" s="98">
        <f>VLOOKUP(J14,[1]Criterios!$B$7:$C$9,2,FALSE)</f>
        <v>0.15</v>
      </c>
      <c r="L14" s="97" t="s">
        <v>112</v>
      </c>
      <c r="M14" s="97" t="s">
        <v>113</v>
      </c>
      <c r="N14" s="97" t="s">
        <v>114</v>
      </c>
      <c r="O14" s="97" t="s">
        <v>115</v>
      </c>
      <c r="P14" s="97" t="s">
        <v>116</v>
      </c>
      <c r="Q14" s="99">
        <f t="shared" ref="Q14:Q37" si="0">+I14+K14</f>
        <v>0.4</v>
      </c>
      <c r="R14" s="99">
        <f>(E14-(E14*Q14))</f>
        <v>0.48</v>
      </c>
      <c r="S14" s="203">
        <f>IF(R15&gt;1%,R15,R14)</f>
        <v>0.48</v>
      </c>
      <c r="T14" s="178">
        <f>IF(S18&gt;1%,S18,(IF(S16&gt;1%,S16,S14)))</f>
        <v>0.28799999999999998</v>
      </c>
      <c r="U14" s="181" t="str">
        <f>IF(T14&lt;=20%,[1]Criterios!$A$20,IF(T14&lt;=40%,[1]Criterios!$A$21,IF(T14&lt;=60%,[1]Criterios!$A$22,IF(T14&lt;=80,[1]Criterios!$A$23,[1]Criterios!$A$24))))</f>
        <v>Baja</v>
      </c>
    </row>
    <row r="15" spans="1:23" s="96" customFormat="1" ht="14.4" x14ac:dyDescent="0.25">
      <c r="B15" s="191"/>
      <c r="C15" s="194"/>
      <c r="D15" s="197"/>
      <c r="E15" s="200"/>
      <c r="F15" s="202"/>
      <c r="G15" s="154" t="s">
        <v>117</v>
      </c>
      <c r="H15" s="101" t="s">
        <v>118</v>
      </c>
      <c r="I15" s="102">
        <v>0</v>
      </c>
      <c r="J15" s="101" t="s">
        <v>118</v>
      </c>
      <c r="K15" s="102">
        <f>VLOOKUP(J15,[1]Criterios!$B$7:$C$9,2,FALSE)</f>
        <v>0</v>
      </c>
      <c r="L15" s="101"/>
      <c r="M15" s="101"/>
      <c r="N15" s="101"/>
      <c r="O15" s="101"/>
      <c r="P15" s="101"/>
      <c r="Q15" s="103">
        <f t="shared" si="0"/>
        <v>0</v>
      </c>
      <c r="R15" s="103">
        <f>(R14-(R14*Q15))</f>
        <v>0.48</v>
      </c>
      <c r="S15" s="185"/>
      <c r="T15" s="179"/>
      <c r="U15" s="182"/>
    </row>
    <row r="16" spans="1:23" s="96" customFormat="1" ht="171.6" x14ac:dyDescent="0.25">
      <c r="B16" s="191"/>
      <c r="C16" s="194"/>
      <c r="D16" s="197"/>
      <c r="E16" s="200"/>
      <c r="F16" s="202" t="str">
        <f>+'1. Mapa y plan de tratamiento'!F12</f>
        <v>Carencia de conocimiento sobre los diferentes lineamientos de seguridad de la información.</v>
      </c>
      <c r="G16" s="155" t="str">
        <f>+'1. Mapa y plan de tratamiento'!T12</f>
        <v>El profesional encargado de ejecutar las actividades de Seguridad de la Información revisa cuatrimestralmente que los usuarios matriculados en el Curso de Seguridad de la Información de la entidad, disponible en la plataforma "Moodle" hayan realizado la finalización de este, generando un informe en donde se denote el grado de aplicación del curso, de acuerdo con el plan Sensibilización, capacitación y comunicación de seguridad y privacidad de la información (PLA-GTI-002) y con el fin de apoyar en la gestión del conocimiento referente a la seguridad de la información.
En caso de que se identifique que existen usuarios que no hayan realizado el Curso de Seguridad, se notificará vía correo electrónico al Subdirector(a) de Investigación e Información las personas faltantes quien tomará las acciones a las que haya lugar.
Evidencia: informe y correo electrónico, cuando aplique.</v>
      </c>
      <c r="H16" s="101" t="s">
        <v>111</v>
      </c>
      <c r="I16" s="102">
        <f>VLOOKUP(H16,[1]Criterios!$B$3:$C$6,2,FALSE)</f>
        <v>0.25</v>
      </c>
      <c r="J16" s="101" t="s">
        <v>58</v>
      </c>
      <c r="K16" s="102">
        <f>VLOOKUP(J16,[1]Criterios!$B$7:$C$9,2,FALSE)</f>
        <v>0.15</v>
      </c>
      <c r="L16" s="101" t="s">
        <v>112</v>
      </c>
      <c r="M16" s="101" t="s">
        <v>113</v>
      </c>
      <c r="N16" s="101" t="s">
        <v>114</v>
      </c>
      <c r="O16" s="101" t="s">
        <v>115</v>
      </c>
      <c r="P16" s="101" t="s">
        <v>116</v>
      </c>
      <c r="Q16" s="103">
        <f t="shared" si="0"/>
        <v>0.4</v>
      </c>
      <c r="R16" s="103">
        <f>IF(Q16&gt;1%,(R15-(R15*Q16)),Q16)</f>
        <v>0.28799999999999998</v>
      </c>
      <c r="S16" s="185">
        <f>IF(R17&gt;1%,R17,R16)</f>
        <v>0.28799999999999998</v>
      </c>
      <c r="T16" s="179"/>
      <c r="U16" s="182"/>
    </row>
    <row r="17" spans="2:21" s="96" customFormat="1" ht="14.4" x14ac:dyDescent="0.25">
      <c r="B17" s="191"/>
      <c r="C17" s="194"/>
      <c r="D17" s="197"/>
      <c r="E17" s="200"/>
      <c r="F17" s="202"/>
      <c r="G17" s="154" t="s">
        <v>117</v>
      </c>
      <c r="H17" s="101" t="s">
        <v>118</v>
      </c>
      <c r="I17" s="102">
        <v>0</v>
      </c>
      <c r="J17" s="101" t="s">
        <v>118</v>
      </c>
      <c r="K17" s="102">
        <f>VLOOKUP(J17,[1]Criterios!$B$7:$C$9,2,FALSE)</f>
        <v>0</v>
      </c>
      <c r="L17" s="101"/>
      <c r="M17" s="101"/>
      <c r="N17" s="101"/>
      <c r="O17" s="101"/>
      <c r="P17" s="101"/>
      <c r="Q17" s="103">
        <f t="shared" si="0"/>
        <v>0</v>
      </c>
      <c r="R17" s="103">
        <f>(R16-(R16*Q17))</f>
        <v>0.28799999999999998</v>
      </c>
      <c r="S17" s="185"/>
      <c r="T17" s="179"/>
      <c r="U17" s="182"/>
    </row>
    <row r="18" spans="2:21" s="96" customFormat="1" ht="14.4" x14ac:dyDescent="0.25">
      <c r="B18" s="191"/>
      <c r="C18" s="194"/>
      <c r="D18" s="197"/>
      <c r="E18" s="200"/>
      <c r="F18" s="186" t="s">
        <v>119</v>
      </c>
      <c r="G18" s="104" t="s">
        <v>120</v>
      </c>
      <c r="H18" s="101" t="s">
        <v>118</v>
      </c>
      <c r="I18" s="102">
        <v>0</v>
      </c>
      <c r="J18" s="101" t="s">
        <v>118</v>
      </c>
      <c r="K18" s="105">
        <f>VLOOKUP(J18,[1]Criterios!$B$7:$C$9,2,FALSE)</f>
        <v>0</v>
      </c>
      <c r="L18" s="101"/>
      <c r="M18" s="101"/>
      <c r="N18" s="101"/>
      <c r="O18" s="101"/>
      <c r="P18" s="101"/>
      <c r="Q18" s="106">
        <f t="shared" si="0"/>
        <v>0</v>
      </c>
      <c r="R18" s="106">
        <f>IF(Q18&gt;1%,(R17-(R17*Q18)),Q18)</f>
        <v>0</v>
      </c>
      <c r="S18" s="188">
        <f>IF(R19&gt;1%,R19,R18)</f>
        <v>0</v>
      </c>
      <c r="T18" s="179"/>
      <c r="U18" s="182"/>
    </row>
    <row r="19" spans="2:21" s="96" customFormat="1" ht="14.4" x14ac:dyDescent="0.25">
      <c r="B19" s="192"/>
      <c r="C19" s="195"/>
      <c r="D19" s="198"/>
      <c r="E19" s="201"/>
      <c r="F19" s="187"/>
      <c r="G19" s="107" t="s">
        <v>117</v>
      </c>
      <c r="H19" s="108" t="s">
        <v>118</v>
      </c>
      <c r="I19" s="109">
        <v>0</v>
      </c>
      <c r="J19" s="108" t="s">
        <v>118</v>
      </c>
      <c r="K19" s="109">
        <f>VLOOKUP(J19,[1]Criterios!$B$7:$C$9,2,FALSE)</f>
        <v>0</v>
      </c>
      <c r="L19" s="108"/>
      <c r="M19" s="108"/>
      <c r="N19" s="108"/>
      <c r="O19" s="108"/>
      <c r="P19" s="108"/>
      <c r="Q19" s="110">
        <f t="shared" si="0"/>
        <v>0</v>
      </c>
      <c r="R19" s="110">
        <f>IF(Q19&gt;1%,(R18-(R18*Q19)),Q19)</f>
        <v>0</v>
      </c>
      <c r="S19" s="189"/>
      <c r="T19" s="180"/>
      <c r="U19" s="183"/>
    </row>
    <row r="20" spans="2:21" s="96" customFormat="1" ht="184.8" x14ac:dyDescent="0.25">
      <c r="B20" s="190" t="s">
        <v>63</v>
      </c>
      <c r="C20" s="193" t="str">
        <f>+'1. Mapa y plan de tratamiento'!G13</f>
        <v>Posibilidad de afectación económica y reputacional debido a la brecha (fisura) de mantenimiento de sistema de información a causa de saturación de los sistemas de información, generando pérdida de integridad y disponibilidad de los activos de información, aumento de solicitudes de soporte técnico, reprocesos internos y elevación de costos sobre la información levantada previamente e insatisfacción del cliente.</v>
      </c>
      <c r="D20" s="196" t="s">
        <v>110</v>
      </c>
      <c r="E20" s="199">
        <f>VLOOKUP(D20,[1]Criterios!$A$20:$B$24,2,FALSE)</f>
        <v>0.8</v>
      </c>
      <c r="F20" s="202" t="str">
        <f>+'1. Mapa y plan de tratamiento'!F13</f>
        <v xml:space="preserve">Falta de mantenimiento de los sistemas de información, debido a la saturación de los sistemas de información </v>
      </c>
      <c r="G20" s="155" t="str">
        <f>+'1. Mapa y plan de tratamiento'!T13</f>
        <v xml:space="preserve">El profesional encargado de ejecutar las actividades de líder de Soluciones Tecnológicas, realiza pruebas funcionales sobre los sistemas de información, cuando sea requerido, para su puesta en producción. Esta gestión y los hallazgos encontrados se deben registrar y documentar en cada RFC (Formato de Requerimiento de Cambios), para socializar los resultados en  los comités de control de cambios de la entidad, con el fin de evitar un cambio que cause indisponibilidad sobre la infraestructura, de acuerdo con lo establecido en el procedimiento Gestión de cambios de tecnología de la información (PCD-SMT-001). 
La evidencia es el informe de pruebas y minutograma presentados en los comités de cambios.
En caso de presentarse alguna inconsistencia en las pruebas, se debe analizar y proceder con las alertas o acciones respectivas para dar solución a lo presentado.  </v>
      </c>
      <c r="H20" s="97" t="s">
        <v>111</v>
      </c>
      <c r="I20" s="98">
        <f>VLOOKUP(H20,[1]Criterios!$B$3:$C$6,2,FALSE)</f>
        <v>0.25</v>
      </c>
      <c r="J20" s="97" t="s">
        <v>58</v>
      </c>
      <c r="K20" s="98">
        <f>VLOOKUP(J20,[1]Criterios!$B$7:$C$9,2,FALSE)</f>
        <v>0.15</v>
      </c>
      <c r="L20" s="97" t="s">
        <v>112</v>
      </c>
      <c r="M20" s="97" t="s">
        <v>113</v>
      </c>
      <c r="N20" s="97" t="s">
        <v>114</v>
      </c>
      <c r="O20" s="97" t="s">
        <v>115</v>
      </c>
      <c r="P20" s="97" t="s">
        <v>116</v>
      </c>
      <c r="Q20" s="99">
        <f t="shared" si="0"/>
        <v>0.4</v>
      </c>
      <c r="R20" s="99">
        <f>(E20-(E20*Q20))</f>
        <v>0.48</v>
      </c>
      <c r="S20" s="203">
        <f>IF(R21&gt;1%,R21,R20)</f>
        <v>0.48</v>
      </c>
      <c r="T20" s="178">
        <f>IF(S24&gt;1%,S24,(IF(S22&gt;1%,S22,S20)))</f>
        <v>0.48</v>
      </c>
      <c r="U20" s="181" t="str">
        <f>IF(T20&lt;=20%,[1]Criterios!$A$20,IF(T20&lt;=40%,[1]Criterios!$A$21,IF(T20&lt;=60%,[1]Criterios!$A$22,IF(T20&lt;=80,[1]Criterios!$A$23,[1]Criterios!$A$24))))</f>
        <v>Media</v>
      </c>
    </row>
    <row r="21" spans="2:21" s="96" customFormat="1" ht="14.4" x14ac:dyDescent="0.25">
      <c r="B21" s="191"/>
      <c r="C21" s="194"/>
      <c r="D21" s="197"/>
      <c r="E21" s="200"/>
      <c r="F21" s="202"/>
      <c r="G21" s="100" t="s">
        <v>117</v>
      </c>
      <c r="H21" s="101" t="s">
        <v>118</v>
      </c>
      <c r="I21" s="102">
        <v>0</v>
      </c>
      <c r="J21" s="101" t="s">
        <v>118</v>
      </c>
      <c r="K21" s="102">
        <f>VLOOKUP(J21,[1]Criterios!$B$7:$C$9,2,FALSE)</f>
        <v>0</v>
      </c>
      <c r="L21" s="101"/>
      <c r="M21" s="101"/>
      <c r="N21" s="101"/>
      <c r="O21" s="101"/>
      <c r="P21" s="101"/>
      <c r="Q21" s="103">
        <f t="shared" si="0"/>
        <v>0</v>
      </c>
      <c r="R21" s="103">
        <f>(R20-(R20*Q21))</f>
        <v>0.48</v>
      </c>
      <c r="S21" s="185"/>
      <c r="T21" s="179"/>
      <c r="U21" s="182"/>
    </row>
    <row r="22" spans="2:21" s="96" customFormat="1" ht="14.4" x14ac:dyDescent="0.25">
      <c r="B22" s="191"/>
      <c r="C22" s="194"/>
      <c r="D22" s="197"/>
      <c r="E22" s="200"/>
      <c r="F22" s="184" t="s">
        <v>121</v>
      </c>
      <c r="G22" s="100" t="s">
        <v>120</v>
      </c>
      <c r="H22" s="101" t="s">
        <v>118</v>
      </c>
      <c r="I22" s="102">
        <v>0</v>
      </c>
      <c r="J22" s="101" t="s">
        <v>118</v>
      </c>
      <c r="K22" s="102">
        <f>VLOOKUP(J22,[1]Criterios!$B$7:$C$9,2,FALSE)</f>
        <v>0</v>
      </c>
      <c r="L22" s="101"/>
      <c r="M22" s="101"/>
      <c r="N22" s="101"/>
      <c r="O22" s="101"/>
      <c r="P22" s="101"/>
      <c r="Q22" s="103">
        <f t="shared" si="0"/>
        <v>0</v>
      </c>
      <c r="R22" s="103">
        <f>IF(Q22&gt;1%,(R21-(R21*Q22)),Q22)</f>
        <v>0</v>
      </c>
      <c r="S22" s="185">
        <f>IF(R23&gt;1%,R23,R22)</f>
        <v>0</v>
      </c>
      <c r="T22" s="179"/>
      <c r="U22" s="182"/>
    </row>
    <row r="23" spans="2:21" s="96" customFormat="1" ht="14.4" x14ac:dyDescent="0.25">
      <c r="B23" s="191"/>
      <c r="C23" s="194"/>
      <c r="D23" s="197"/>
      <c r="E23" s="200"/>
      <c r="F23" s="184"/>
      <c r="G23" s="100" t="s">
        <v>117</v>
      </c>
      <c r="H23" s="101" t="s">
        <v>118</v>
      </c>
      <c r="I23" s="102">
        <v>0</v>
      </c>
      <c r="J23" s="101" t="s">
        <v>118</v>
      </c>
      <c r="K23" s="102">
        <f>VLOOKUP(J23,[1]Criterios!$B$7:$C$9,2,FALSE)</f>
        <v>0</v>
      </c>
      <c r="L23" s="101"/>
      <c r="M23" s="101"/>
      <c r="N23" s="101"/>
      <c r="O23" s="101"/>
      <c r="P23" s="101"/>
      <c r="Q23" s="103">
        <f t="shared" si="0"/>
        <v>0</v>
      </c>
      <c r="R23" s="103">
        <f>(R22-(R22*Q23))</f>
        <v>0</v>
      </c>
      <c r="S23" s="185"/>
      <c r="T23" s="179"/>
      <c r="U23" s="182"/>
    </row>
    <row r="24" spans="2:21" s="96" customFormat="1" ht="14.4" x14ac:dyDescent="0.25">
      <c r="B24" s="191"/>
      <c r="C24" s="194"/>
      <c r="D24" s="197"/>
      <c r="E24" s="200"/>
      <c r="F24" s="186" t="s">
        <v>119</v>
      </c>
      <c r="G24" s="104" t="s">
        <v>120</v>
      </c>
      <c r="H24" s="101" t="s">
        <v>118</v>
      </c>
      <c r="I24" s="102">
        <v>0</v>
      </c>
      <c r="J24" s="101" t="s">
        <v>118</v>
      </c>
      <c r="K24" s="105">
        <f>VLOOKUP(J24,[1]Criterios!$B$7:$C$9,2,FALSE)</f>
        <v>0</v>
      </c>
      <c r="L24" s="101"/>
      <c r="M24" s="101"/>
      <c r="N24" s="101"/>
      <c r="O24" s="101"/>
      <c r="P24" s="101"/>
      <c r="Q24" s="106">
        <f t="shared" si="0"/>
        <v>0</v>
      </c>
      <c r="R24" s="106">
        <f>IF(Q24&gt;1%,(R23-(R23*Q24)),Q24)</f>
        <v>0</v>
      </c>
      <c r="S24" s="188">
        <f>IF(R25&gt;1%,R25,R24)</f>
        <v>0</v>
      </c>
      <c r="T24" s="179"/>
      <c r="U24" s="182"/>
    </row>
    <row r="25" spans="2:21" s="96" customFormat="1" ht="14.4" x14ac:dyDescent="0.25">
      <c r="B25" s="192"/>
      <c r="C25" s="195"/>
      <c r="D25" s="198"/>
      <c r="E25" s="201"/>
      <c r="F25" s="187"/>
      <c r="G25" s="107" t="s">
        <v>117</v>
      </c>
      <c r="H25" s="108" t="s">
        <v>118</v>
      </c>
      <c r="I25" s="109">
        <v>0</v>
      </c>
      <c r="J25" s="108" t="s">
        <v>118</v>
      </c>
      <c r="K25" s="109">
        <f>VLOOKUP(J25,[1]Criterios!$B$7:$C$9,2,FALSE)</f>
        <v>0</v>
      </c>
      <c r="L25" s="108"/>
      <c r="M25" s="108"/>
      <c r="N25" s="108"/>
      <c r="O25" s="108"/>
      <c r="P25" s="108"/>
      <c r="Q25" s="110">
        <f t="shared" si="0"/>
        <v>0</v>
      </c>
      <c r="R25" s="110">
        <f>IF(Q25&gt;1%,(R24-(R24*Q25)),Q25)</f>
        <v>0</v>
      </c>
      <c r="S25" s="189"/>
      <c r="T25" s="180"/>
      <c r="U25" s="183"/>
    </row>
    <row r="26" spans="2:21" s="96" customFormat="1" ht="158.4" x14ac:dyDescent="0.25">
      <c r="B26" s="190" t="s">
        <v>67</v>
      </c>
      <c r="C26" s="193" t="str">
        <f>+'1. Mapa y plan de tratamiento'!G14</f>
        <v>Posibilidad de afectación económica y reputacional por disponibilidad de los activos de información, debido a fallas técnicas o mal funcionamiento del software ocasionadas por falta de monitoreo sobre la infraestructura de la entidad, lo que puede generar el aumento de solicitudes de soporte técnico, reprocesos internos e insatisfacción del cliente.</v>
      </c>
      <c r="D26" s="196" t="s">
        <v>122</v>
      </c>
      <c r="E26" s="199">
        <f>VLOOKUP(D26,[1]Criterios!$A$20:$B$24,2,FALSE)</f>
        <v>0.6</v>
      </c>
      <c r="F26" s="202" t="str">
        <f>+'1. Mapa y plan de tratamiento'!F14</f>
        <v>Falta de oportunidad ante la detección de una falla que afecte la infraestructura de la entidad.</v>
      </c>
      <c r="G26" s="155" t="str">
        <f>+'1. Mapa y plan de tratamiento'!T14</f>
        <v>El profesional encargado de ejecutar las actividades de líder de infraestructura verifica mensualmente el funcionamiento de los servicios de tecnología que soportan los sistemas de información de la entidad, con el fin de prevenir la indisponibilidad en los mismos, esta gestión se realiza a través del informe de seguimiento que denota el monitoreo de la infraestructura tecnológica de acuerdo a lo establecido en el plan Mantenimiento de infraestructura Tecnológica (PLA-TI-009).
La evidencia es el informe de monitoreo mensual.
En caso de presentarse alguna falla de infraestructura se debe analizar y proceder con las alertas al Subdirector de Investigación e Información o realizar las acciones requeridas para dar solución a los casos presentados.</v>
      </c>
      <c r="H26" s="97" t="s">
        <v>111</v>
      </c>
      <c r="I26" s="98">
        <f>VLOOKUP(H26,[1]Criterios!$B$3:$C$6,2,FALSE)</f>
        <v>0.25</v>
      </c>
      <c r="J26" s="97" t="s">
        <v>58</v>
      </c>
      <c r="K26" s="98">
        <f>VLOOKUP(J26,[1]Criterios!$B$7:$C$9,2,FALSE)</f>
        <v>0.15</v>
      </c>
      <c r="L26" s="97" t="s">
        <v>112</v>
      </c>
      <c r="M26" s="97" t="s">
        <v>113</v>
      </c>
      <c r="N26" s="97" t="s">
        <v>114</v>
      </c>
      <c r="O26" s="97" t="s">
        <v>115</v>
      </c>
      <c r="P26" s="97" t="s">
        <v>116</v>
      </c>
      <c r="Q26" s="99">
        <f t="shared" si="0"/>
        <v>0.4</v>
      </c>
      <c r="R26" s="99">
        <f>(E26-(E26*Q26))</f>
        <v>0.36</v>
      </c>
      <c r="S26" s="203">
        <f>IF(R27&gt;1%,R27,R26)</f>
        <v>0.36</v>
      </c>
      <c r="T26" s="178">
        <f>IF(S30&gt;1%,S30,(IF(S28&gt;1%,S28,S26)))</f>
        <v>0.36</v>
      </c>
      <c r="U26" s="181" t="str">
        <f>IF(T26&lt;=20%,[1]Criterios!$A$20,IF(T26&lt;=40%,[1]Criterios!$A$21,IF(T26&lt;=60%,[1]Criterios!$A$22,IF(T26&lt;=80,[1]Criterios!$A$23,[1]Criterios!$A$24))))</f>
        <v>Baja</v>
      </c>
    </row>
    <row r="27" spans="2:21" s="96" customFormat="1" ht="14.4" x14ac:dyDescent="0.25">
      <c r="B27" s="191"/>
      <c r="C27" s="194"/>
      <c r="D27" s="197"/>
      <c r="E27" s="200"/>
      <c r="F27" s="202"/>
      <c r="G27" s="100" t="s">
        <v>117</v>
      </c>
      <c r="H27" s="101" t="s">
        <v>118</v>
      </c>
      <c r="I27" s="102">
        <v>0</v>
      </c>
      <c r="J27" s="101" t="s">
        <v>118</v>
      </c>
      <c r="K27" s="102">
        <f>VLOOKUP(J27,[1]Criterios!$B$7:$C$9,2,FALSE)</f>
        <v>0</v>
      </c>
      <c r="L27" s="101"/>
      <c r="M27" s="101"/>
      <c r="N27" s="101"/>
      <c r="O27" s="101"/>
      <c r="P27" s="101"/>
      <c r="Q27" s="103">
        <f t="shared" si="0"/>
        <v>0</v>
      </c>
      <c r="R27" s="103">
        <f>(R26-(R26*Q27))</f>
        <v>0.36</v>
      </c>
      <c r="S27" s="185"/>
      <c r="T27" s="179"/>
      <c r="U27" s="182"/>
    </row>
    <row r="28" spans="2:21" s="96" customFormat="1" ht="14.4" x14ac:dyDescent="0.25">
      <c r="B28" s="191"/>
      <c r="C28" s="194"/>
      <c r="D28" s="197"/>
      <c r="E28" s="200"/>
      <c r="F28" s="184" t="s">
        <v>121</v>
      </c>
      <c r="G28" s="100" t="s">
        <v>120</v>
      </c>
      <c r="H28" s="101" t="s">
        <v>118</v>
      </c>
      <c r="I28" s="102">
        <v>0</v>
      </c>
      <c r="J28" s="101" t="s">
        <v>118</v>
      </c>
      <c r="K28" s="102">
        <f>VLOOKUP(J28,[1]Criterios!$B$7:$C$9,2,FALSE)</f>
        <v>0</v>
      </c>
      <c r="L28" s="101"/>
      <c r="M28" s="101"/>
      <c r="N28" s="101"/>
      <c r="O28" s="101"/>
      <c r="P28" s="101"/>
      <c r="Q28" s="103">
        <f t="shared" si="0"/>
        <v>0</v>
      </c>
      <c r="R28" s="103">
        <f>IF(Q28&gt;1%,(R27-(R27*Q28)),Q28)</f>
        <v>0</v>
      </c>
      <c r="S28" s="185">
        <f>IF(R29&gt;1%,R29,R28)</f>
        <v>0</v>
      </c>
      <c r="T28" s="179"/>
      <c r="U28" s="182"/>
    </row>
    <row r="29" spans="2:21" s="96" customFormat="1" ht="14.4" x14ac:dyDescent="0.25">
      <c r="B29" s="191"/>
      <c r="C29" s="194"/>
      <c r="D29" s="197"/>
      <c r="E29" s="200"/>
      <c r="F29" s="184"/>
      <c r="G29" s="100" t="s">
        <v>117</v>
      </c>
      <c r="H29" s="101" t="s">
        <v>118</v>
      </c>
      <c r="I29" s="102">
        <v>0</v>
      </c>
      <c r="J29" s="101" t="s">
        <v>118</v>
      </c>
      <c r="K29" s="102">
        <f>VLOOKUP(J29,[1]Criterios!$B$7:$C$9,2,FALSE)</f>
        <v>0</v>
      </c>
      <c r="L29" s="101"/>
      <c r="M29" s="101"/>
      <c r="N29" s="101"/>
      <c r="O29" s="101"/>
      <c r="P29" s="101"/>
      <c r="Q29" s="103">
        <f t="shared" si="0"/>
        <v>0</v>
      </c>
      <c r="R29" s="103">
        <f>(R28-(R28*Q29))</f>
        <v>0</v>
      </c>
      <c r="S29" s="185"/>
      <c r="T29" s="179"/>
      <c r="U29" s="182"/>
    </row>
    <row r="30" spans="2:21" s="96" customFormat="1" ht="14.4" x14ac:dyDescent="0.25">
      <c r="B30" s="191"/>
      <c r="C30" s="194"/>
      <c r="D30" s="197"/>
      <c r="E30" s="200"/>
      <c r="F30" s="186" t="s">
        <v>119</v>
      </c>
      <c r="G30" s="104" t="s">
        <v>120</v>
      </c>
      <c r="H30" s="101" t="s">
        <v>118</v>
      </c>
      <c r="I30" s="102">
        <v>0</v>
      </c>
      <c r="J30" s="101" t="s">
        <v>118</v>
      </c>
      <c r="K30" s="105">
        <f>VLOOKUP(J30,[1]Criterios!$B$7:$C$9,2,FALSE)</f>
        <v>0</v>
      </c>
      <c r="L30" s="101"/>
      <c r="M30" s="101"/>
      <c r="N30" s="101"/>
      <c r="O30" s="101"/>
      <c r="P30" s="101"/>
      <c r="Q30" s="106">
        <f t="shared" si="0"/>
        <v>0</v>
      </c>
      <c r="R30" s="106">
        <f>IF(Q30&gt;1%,(R29-(R29*Q30)),Q30)</f>
        <v>0</v>
      </c>
      <c r="S30" s="188">
        <f>IF(R31&gt;1%,R31,R30)</f>
        <v>0</v>
      </c>
      <c r="T30" s="179"/>
      <c r="U30" s="182"/>
    </row>
    <row r="31" spans="2:21" s="96" customFormat="1" ht="14.4" x14ac:dyDescent="0.25">
      <c r="B31" s="192"/>
      <c r="C31" s="195"/>
      <c r="D31" s="198"/>
      <c r="E31" s="201"/>
      <c r="F31" s="187"/>
      <c r="G31" s="107" t="s">
        <v>117</v>
      </c>
      <c r="H31" s="108" t="s">
        <v>118</v>
      </c>
      <c r="I31" s="109">
        <v>0</v>
      </c>
      <c r="J31" s="108" t="s">
        <v>118</v>
      </c>
      <c r="K31" s="109">
        <f>VLOOKUP(J31,[1]Criterios!$B$7:$C$9,2,FALSE)</f>
        <v>0</v>
      </c>
      <c r="L31" s="108"/>
      <c r="M31" s="108"/>
      <c r="N31" s="108"/>
      <c r="O31" s="108"/>
      <c r="P31" s="108"/>
      <c r="Q31" s="110">
        <f t="shared" si="0"/>
        <v>0</v>
      </c>
      <c r="R31" s="110">
        <f>IF(Q31&gt;1%,(R30-(R30*Q31)),Q31)</f>
        <v>0</v>
      </c>
      <c r="S31" s="189"/>
      <c r="T31" s="180"/>
      <c r="U31" s="183"/>
    </row>
    <row r="32" spans="2:21" s="96" customFormat="1" ht="158.4" x14ac:dyDescent="0.25">
      <c r="B32" s="190" t="s">
        <v>72</v>
      </c>
      <c r="C32" s="193" t="str">
        <f>+'1. Mapa y plan de tratamiento'!G15</f>
        <v>Posibilidad de afectación económica y reputacional por pérdida de la disponibilidad de los activos de información debido al deterioro del software y/o hardware a causa de la obsolescencia tecnológica de los sistemas de información e infraestructura TI.</v>
      </c>
      <c r="D32" s="196" t="s">
        <v>110</v>
      </c>
      <c r="E32" s="199">
        <f>VLOOKUP(D32,[1]Criterios!$A$20:$B$24,2,FALSE)</f>
        <v>0.8</v>
      </c>
      <c r="F32" s="202" t="str">
        <f>+'1. Mapa y plan de tratamiento'!F15</f>
        <v>Deterioro del software y/o hardware a causa de la obsolescencia tecnológica de los sistemas de información e infraestructura tecnológica.</v>
      </c>
      <c r="G32" s="155" t="str">
        <f>+'1. Mapa y plan de tratamiento'!T15</f>
        <v>El profesional encargado de ejecutar las actividades de Seguridad de la Información, trimestralmente revisa que los sistemas de información y/o infraestructura tecnológica con obsolescencia vigente hayan sido identificados, con el fin de realizar la medición del índice de obsolescencia tecnológica de acuerdo a lo establecido en la hoja de vida del indicador del mismo.
En caso de identificar componentes que no puedan ser subsanados se notificará vía correo electrónico al Subdirector(a) de Investigación e Información, quien tomará las acciones a las que haya lugar.
Evidencia: informe trimestral de medición del índice de obsolescencia tecnológica y correo electrónico, cuando aplique.</v>
      </c>
      <c r="H32" s="97" t="s">
        <v>111</v>
      </c>
      <c r="I32" s="98">
        <f>VLOOKUP(H32,[1]Criterios!$B$3:$C$6,2,FALSE)</f>
        <v>0.25</v>
      </c>
      <c r="J32" s="97" t="s">
        <v>58</v>
      </c>
      <c r="K32" s="98">
        <f>VLOOKUP(J32,[1]Criterios!$B$7:$C$9,2,FALSE)</f>
        <v>0.15</v>
      </c>
      <c r="L32" s="97" t="s">
        <v>112</v>
      </c>
      <c r="M32" s="97" t="s">
        <v>113</v>
      </c>
      <c r="N32" s="97" t="s">
        <v>114</v>
      </c>
      <c r="O32" s="97" t="s">
        <v>115</v>
      </c>
      <c r="P32" s="97" t="s">
        <v>116</v>
      </c>
      <c r="Q32" s="99">
        <f t="shared" si="0"/>
        <v>0.4</v>
      </c>
      <c r="R32" s="99">
        <f>(E32-(E32*Q32))</f>
        <v>0.48</v>
      </c>
      <c r="S32" s="203">
        <f>IF(R33&gt;1%,R33,R32)</f>
        <v>0.48</v>
      </c>
      <c r="T32" s="178">
        <f>IF(S36&gt;1%,S36,(IF(S34&gt;1%,S34,S32)))</f>
        <v>0.48</v>
      </c>
      <c r="U32" s="181" t="str">
        <f>IF(T32&lt;=20%,[1]Criterios!$A$20,IF(T32&lt;=40%,[1]Criterios!$A$21,IF(T32&lt;=60%,[1]Criterios!$A$22,IF(T32&lt;=80,[1]Criterios!$A$23,[1]Criterios!$A$24))))</f>
        <v>Media</v>
      </c>
    </row>
    <row r="33" spans="2:21" s="96" customFormat="1" ht="14.4" x14ac:dyDescent="0.25">
      <c r="B33" s="191"/>
      <c r="C33" s="194"/>
      <c r="D33" s="197"/>
      <c r="E33" s="200"/>
      <c r="F33" s="202"/>
      <c r="G33" s="100" t="s">
        <v>117</v>
      </c>
      <c r="H33" s="101" t="s">
        <v>118</v>
      </c>
      <c r="I33" s="102">
        <v>0</v>
      </c>
      <c r="J33" s="101" t="s">
        <v>118</v>
      </c>
      <c r="K33" s="102">
        <f>VLOOKUP(J33,[1]Criterios!$B$7:$C$9,2,FALSE)</f>
        <v>0</v>
      </c>
      <c r="L33" s="101"/>
      <c r="M33" s="101"/>
      <c r="N33" s="101"/>
      <c r="O33" s="101"/>
      <c r="P33" s="101"/>
      <c r="Q33" s="103">
        <f t="shared" si="0"/>
        <v>0</v>
      </c>
      <c r="R33" s="103">
        <f>(R32-(R32*Q33))</f>
        <v>0.48</v>
      </c>
      <c r="S33" s="185"/>
      <c r="T33" s="179"/>
      <c r="U33" s="182"/>
    </row>
    <row r="34" spans="2:21" s="96" customFormat="1" ht="14.4" x14ac:dyDescent="0.25">
      <c r="B34" s="191"/>
      <c r="C34" s="194"/>
      <c r="D34" s="197"/>
      <c r="E34" s="200"/>
      <c r="F34" s="184" t="s">
        <v>121</v>
      </c>
      <c r="G34" s="100" t="s">
        <v>120</v>
      </c>
      <c r="H34" s="101" t="s">
        <v>118</v>
      </c>
      <c r="I34" s="102">
        <v>0</v>
      </c>
      <c r="J34" s="101" t="s">
        <v>118</v>
      </c>
      <c r="K34" s="102">
        <f>VLOOKUP(J34,[1]Criterios!$B$7:$C$9,2,FALSE)</f>
        <v>0</v>
      </c>
      <c r="L34" s="101"/>
      <c r="M34" s="101"/>
      <c r="N34" s="101"/>
      <c r="O34" s="101"/>
      <c r="P34" s="101"/>
      <c r="Q34" s="103">
        <f t="shared" si="0"/>
        <v>0</v>
      </c>
      <c r="R34" s="103">
        <f>IF(Q34&gt;1%,(R33-(R33*Q34)),Q34)</f>
        <v>0</v>
      </c>
      <c r="S34" s="185">
        <f>IF(R35&gt;1%,R35,R34)</f>
        <v>0</v>
      </c>
      <c r="T34" s="179"/>
      <c r="U34" s="182"/>
    </row>
    <row r="35" spans="2:21" s="96" customFormat="1" ht="14.4" x14ac:dyDescent="0.25">
      <c r="B35" s="191"/>
      <c r="C35" s="194"/>
      <c r="D35" s="197"/>
      <c r="E35" s="200"/>
      <c r="F35" s="184"/>
      <c r="G35" s="100" t="s">
        <v>117</v>
      </c>
      <c r="H35" s="101" t="s">
        <v>118</v>
      </c>
      <c r="I35" s="102">
        <v>0</v>
      </c>
      <c r="J35" s="101" t="s">
        <v>118</v>
      </c>
      <c r="K35" s="102">
        <f>VLOOKUP(J35,[1]Criterios!$B$7:$C$9,2,FALSE)</f>
        <v>0</v>
      </c>
      <c r="L35" s="101"/>
      <c r="M35" s="101"/>
      <c r="N35" s="101"/>
      <c r="O35" s="101"/>
      <c r="P35" s="101"/>
      <c r="Q35" s="103">
        <f t="shared" si="0"/>
        <v>0</v>
      </c>
      <c r="R35" s="103">
        <f>(R34-(R34*Q35))</f>
        <v>0</v>
      </c>
      <c r="S35" s="185"/>
      <c r="T35" s="179"/>
      <c r="U35" s="182"/>
    </row>
    <row r="36" spans="2:21" s="96" customFormat="1" ht="14.4" x14ac:dyDescent="0.25">
      <c r="B36" s="191"/>
      <c r="C36" s="194"/>
      <c r="D36" s="197"/>
      <c r="E36" s="200"/>
      <c r="F36" s="186" t="s">
        <v>119</v>
      </c>
      <c r="G36" s="104" t="s">
        <v>120</v>
      </c>
      <c r="H36" s="101" t="s">
        <v>118</v>
      </c>
      <c r="I36" s="102">
        <v>0</v>
      </c>
      <c r="J36" s="101" t="s">
        <v>118</v>
      </c>
      <c r="K36" s="105">
        <f>VLOOKUP(J36,[1]Criterios!$B$7:$C$9,2,FALSE)</f>
        <v>0</v>
      </c>
      <c r="L36" s="101"/>
      <c r="M36" s="101"/>
      <c r="N36" s="101"/>
      <c r="O36" s="101"/>
      <c r="P36" s="101"/>
      <c r="Q36" s="106">
        <f t="shared" si="0"/>
        <v>0</v>
      </c>
      <c r="R36" s="106">
        <f>IF(Q36&gt;1%,(R35-(R35*Q36)),Q36)</f>
        <v>0</v>
      </c>
      <c r="S36" s="188">
        <f>IF(R37&gt;1%,R37,R36)</f>
        <v>0</v>
      </c>
      <c r="T36" s="179"/>
      <c r="U36" s="182"/>
    </row>
    <row r="37" spans="2:21" s="96" customFormat="1" ht="14.4" x14ac:dyDescent="0.25">
      <c r="B37" s="192"/>
      <c r="C37" s="195"/>
      <c r="D37" s="198"/>
      <c r="E37" s="201"/>
      <c r="F37" s="187"/>
      <c r="G37" s="107" t="s">
        <v>117</v>
      </c>
      <c r="H37" s="108" t="s">
        <v>118</v>
      </c>
      <c r="I37" s="109">
        <v>0</v>
      </c>
      <c r="J37" s="108" t="s">
        <v>118</v>
      </c>
      <c r="K37" s="109">
        <f>VLOOKUP(J37,[1]Criterios!$B$7:$C$9,2,FALSE)</f>
        <v>0</v>
      </c>
      <c r="L37" s="108"/>
      <c r="M37" s="108"/>
      <c r="N37" s="108"/>
      <c r="O37" s="108"/>
      <c r="P37" s="108"/>
      <c r="Q37" s="110">
        <f t="shared" si="0"/>
        <v>0</v>
      </c>
      <c r="R37" s="110">
        <f>IF(Q37&gt;1%,(R36-(R36*Q37)),Q37)</f>
        <v>0</v>
      </c>
      <c r="S37" s="189"/>
      <c r="T37" s="180"/>
      <c r="U37" s="183"/>
    </row>
    <row r="38" spans="2:21" s="96" customFormat="1" ht="184.8" x14ac:dyDescent="0.25">
      <c r="B38" s="190" t="s">
        <v>77</v>
      </c>
      <c r="C38" s="193" t="str">
        <f>+'1. Mapa y plan de tratamiento'!G16</f>
        <v xml:space="preserve">Posibilidad de afectación económica y reputacional por pérdida de la disponibilidad de los activos de información debido a la ausencia de seguimiento en la subsanación de las vulnerabilidades identificadas sobre los activos de información. </v>
      </c>
      <c r="D38" s="196" t="s">
        <v>110</v>
      </c>
      <c r="E38" s="199">
        <f>VLOOKUP(D38,[1]Criterios!$A$20:$B$24,2,FALSE)</f>
        <v>0.8</v>
      </c>
      <c r="F38" s="202" t="str">
        <f>+'1. Mapa y plan de tratamiento'!F16</f>
        <v xml:space="preserve">Ausencia de seguimiento en la subsanación de las vulnerabilidades identificadas sobre los activos de información. </v>
      </c>
      <c r="G38" s="155" t="str">
        <f>+'1. Mapa y plan de tratamiento'!T16</f>
        <v>El profesional encargado de ejecutar las actividades de Seguridad de la Información, cuatrimestralmente verifica que las vulnerabilidades reportadas a los Grupos de Sistemas de Información e Infraestructura Tecnológica han sido subsanadas,  de acuerdo a lo establecido en el procedimiento Gestión de vulnerabilidades técnicas (PCD-TI-001), con el fin de identificar las vulnerabilidades y los niveles de riesgo a los cuales están expuestos los activos de información de la Secretaría Distrital de Integración Social.
En caso de existir vulnerabilidades que no hayan sido subsanadas se notificará a vía correo electrónico al Subdirector(a) de Investigación e Información, quien tomará las acciones a las que haya lugar.
Evidencia: informe cuatrimestral que refleje las acciones ejecutadas para subsanar las vulnerabilidades encontradas y correo electrónico, cuando aplique.</v>
      </c>
      <c r="H38" s="97" t="s">
        <v>111</v>
      </c>
      <c r="I38" s="98">
        <f>VLOOKUP(H38,[1]Criterios!$B$3:$C$6,2,FALSE)</f>
        <v>0.25</v>
      </c>
      <c r="J38" s="97" t="s">
        <v>58</v>
      </c>
      <c r="K38" s="98">
        <f>VLOOKUP(J38,[1]Criterios!$B$7:$C$9,2,FALSE)</f>
        <v>0.15</v>
      </c>
      <c r="L38" s="97" t="s">
        <v>112</v>
      </c>
      <c r="M38" s="97" t="s">
        <v>113</v>
      </c>
      <c r="N38" s="97" t="s">
        <v>114</v>
      </c>
      <c r="O38" s="97" t="s">
        <v>115</v>
      </c>
      <c r="P38" s="97" t="s">
        <v>116</v>
      </c>
      <c r="Q38" s="99">
        <f t="shared" ref="Q38:Q43" si="1">+I38+K38</f>
        <v>0.4</v>
      </c>
      <c r="R38" s="99">
        <f>(E38-(E38*Q38))</f>
        <v>0.48</v>
      </c>
      <c r="S38" s="203">
        <f>IF(R39&gt;1%,R39,R38)</f>
        <v>0.48</v>
      </c>
      <c r="T38" s="178">
        <f>IF(S42&gt;1%,S42,(IF(S40&gt;1%,S40,S38)))</f>
        <v>0.48</v>
      </c>
      <c r="U38" s="181" t="str">
        <f>IF(T38&lt;=20%,[1]Criterios!$A$20,IF(T38&lt;=40%,[1]Criterios!$A$21,IF(T38&lt;=60%,[1]Criterios!$A$22,IF(T38&lt;=80,[1]Criterios!$A$23,[1]Criterios!$A$24))))</f>
        <v>Media</v>
      </c>
    </row>
    <row r="39" spans="2:21" s="96" customFormat="1" ht="14.4" x14ac:dyDescent="0.25">
      <c r="B39" s="191"/>
      <c r="C39" s="194"/>
      <c r="D39" s="197"/>
      <c r="E39" s="200"/>
      <c r="F39" s="202"/>
      <c r="G39" s="100" t="s">
        <v>117</v>
      </c>
      <c r="H39" s="101" t="s">
        <v>118</v>
      </c>
      <c r="I39" s="102">
        <v>0</v>
      </c>
      <c r="J39" s="101" t="s">
        <v>118</v>
      </c>
      <c r="K39" s="102">
        <f>VLOOKUP(J39,[1]Criterios!$B$7:$C$9,2,FALSE)</f>
        <v>0</v>
      </c>
      <c r="L39" s="101"/>
      <c r="M39" s="101"/>
      <c r="N39" s="101"/>
      <c r="O39" s="101"/>
      <c r="P39" s="101"/>
      <c r="Q39" s="103">
        <f t="shared" si="1"/>
        <v>0</v>
      </c>
      <c r="R39" s="103">
        <f>(R38-(R38*Q39))</f>
        <v>0.48</v>
      </c>
      <c r="S39" s="185"/>
      <c r="T39" s="179"/>
      <c r="U39" s="182"/>
    </row>
    <row r="40" spans="2:21" s="96" customFormat="1" ht="14.4" x14ac:dyDescent="0.25">
      <c r="B40" s="191"/>
      <c r="C40" s="194"/>
      <c r="D40" s="197"/>
      <c r="E40" s="200"/>
      <c r="F40" s="184" t="s">
        <v>121</v>
      </c>
      <c r="G40" s="100" t="s">
        <v>120</v>
      </c>
      <c r="H40" s="101" t="s">
        <v>118</v>
      </c>
      <c r="I40" s="102">
        <v>0</v>
      </c>
      <c r="J40" s="101" t="s">
        <v>118</v>
      </c>
      <c r="K40" s="102">
        <f>VLOOKUP(J40,[1]Criterios!$B$7:$C$9,2,FALSE)</f>
        <v>0</v>
      </c>
      <c r="L40" s="101"/>
      <c r="M40" s="101"/>
      <c r="N40" s="101"/>
      <c r="O40" s="101"/>
      <c r="P40" s="101"/>
      <c r="Q40" s="103">
        <f t="shared" si="1"/>
        <v>0</v>
      </c>
      <c r="R40" s="103">
        <f>IF(Q40&gt;1%,(R39-(R39*Q40)),Q40)</f>
        <v>0</v>
      </c>
      <c r="S40" s="185">
        <f>IF(R41&gt;1%,R41,R40)</f>
        <v>0</v>
      </c>
      <c r="T40" s="179"/>
      <c r="U40" s="182"/>
    </row>
    <row r="41" spans="2:21" s="96" customFormat="1" ht="14.4" x14ac:dyDescent="0.25">
      <c r="B41" s="191"/>
      <c r="C41" s="194"/>
      <c r="D41" s="197"/>
      <c r="E41" s="200"/>
      <c r="F41" s="184"/>
      <c r="G41" s="100" t="s">
        <v>117</v>
      </c>
      <c r="H41" s="101" t="s">
        <v>118</v>
      </c>
      <c r="I41" s="102">
        <v>0</v>
      </c>
      <c r="J41" s="101" t="s">
        <v>118</v>
      </c>
      <c r="K41" s="102">
        <f>VLOOKUP(J41,[1]Criterios!$B$7:$C$9,2,FALSE)</f>
        <v>0</v>
      </c>
      <c r="L41" s="101"/>
      <c r="M41" s="101"/>
      <c r="N41" s="101"/>
      <c r="O41" s="101"/>
      <c r="P41" s="101"/>
      <c r="Q41" s="103">
        <f t="shared" si="1"/>
        <v>0</v>
      </c>
      <c r="R41" s="103">
        <f>(R40-(R40*Q41))</f>
        <v>0</v>
      </c>
      <c r="S41" s="185"/>
      <c r="T41" s="179"/>
      <c r="U41" s="182"/>
    </row>
    <row r="42" spans="2:21" s="96" customFormat="1" ht="14.4" x14ac:dyDescent="0.25">
      <c r="B42" s="191"/>
      <c r="C42" s="194"/>
      <c r="D42" s="197"/>
      <c r="E42" s="200"/>
      <c r="F42" s="186" t="s">
        <v>119</v>
      </c>
      <c r="G42" s="104" t="s">
        <v>120</v>
      </c>
      <c r="H42" s="101" t="s">
        <v>118</v>
      </c>
      <c r="I42" s="102">
        <v>0</v>
      </c>
      <c r="J42" s="101" t="s">
        <v>118</v>
      </c>
      <c r="K42" s="105">
        <f>VLOOKUP(J42,[1]Criterios!$B$7:$C$9,2,FALSE)</f>
        <v>0</v>
      </c>
      <c r="L42" s="101"/>
      <c r="M42" s="101"/>
      <c r="N42" s="101"/>
      <c r="O42" s="101"/>
      <c r="P42" s="101"/>
      <c r="Q42" s="106">
        <f t="shared" si="1"/>
        <v>0</v>
      </c>
      <c r="R42" s="106">
        <f>IF(Q42&gt;1%,(R41-(R41*Q42)),Q42)</f>
        <v>0</v>
      </c>
      <c r="S42" s="188">
        <f>IF(R43&gt;1%,R43,R42)</f>
        <v>0</v>
      </c>
      <c r="T42" s="179"/>
      <c r="U42" s="182"/>
    </row>
    <row r="43" spans="2:21" s="96" customFormat="1" ht="14.4" x14ac:dyDescent="0.25">
      <c r="B43" s="192"/>
      <c r="C43" s="195"/>
      <c r="D43" s="198"/>
      <c r="E43" s="201"/>
      <c r="F43" s="187"/>
      <c r="G43" s="107" t="s">
        <v>117</v>
      </c>
      <c r="H43" s="108" t="s">
        <v>118</v>
      </c>
      <c r="I43" s="109">
        <v>0</v>
      </c>
      <c r="J43" s="108" t="s">
        <v>118</v>
      </c>
      <c r="K43" s="109">
        <f>VLOOKUP(J43,[1]Criterios!$B$7:$C$9,2,FALSE)</f>
        <v>0</v>
      </c>
      <c r="L43" s="108"/>
      <c r="M43" s="108"/>
      <c r="N43" s="108"/>
      <c r="O43" s="108"/>
      <c r="P43" s="108"/>
      <c r="Q43" s="110">
        <f t="shared" si="1"/>
        <v>0</v>
      </c>
      <c r="R43" s="110">
        <f>IF(Q43&gt;1%,(R42-(R42*Q43)),Q43)</f>
        <v>0</v>
      </c>
      <c r="S43" s="189"/>
      <c r="T43" s="180"/>
      <c r="U43" s="183"/>
    </row>
    <row r="44" spans="2:21" s="96" customFormat="1" ht="174" customHeight="1" x14ac:dyDescent="0.25">
      <c r="B44" s="190" t="s">
        <v>79</v>
      </c>
      <c r="C44" s="193" t="str">
        <f>+'1. Mapa y plan de tratamiento'!G17</f>
        <v>Posibilidad de afectación económica y reputacional por pérdida de la disponibilidad de los activos de información debido a la ausencia de seguimiento en la instalación y depuración de software no autorizado en los dispositivos de la entidad.</v>
      </c>
      <c r="D44" s="196" t="s">
        <v>110</v>
      </c>
      <c r="E44" s="199">
        <f>VLOOKUP(D44,[1]Criterios!$A$20:$B$24,2,FALSE)</f>
        <v>0.8</v>
      </c>
      <c r="F44" s="202" t="str">
        <f>+'1. Mapa y plan de tratamiento'!F17</f>
        <v>Ausencia de seguimiento en la instalación y depuración de software no autorizado en los dispositivos de la entidad.</v>
      </c>
      <c r="G44" s="155" t="str">
        <f>+'1. Mapa y plan de tratamiento'!T17</f>
        <v>El profesional encargado de ejecutar las actividades de Seguridad de la Información, Líder de infraestructura y Líder de mesa de servicio, como responsables de la gestión de software y el equipo encargado de la administración de activos tecnológicos, cuatrimestralmente revisan que en los dispositivos de la entidad se estén instalando únicamente el software autorizado por la Subdirección de Investigación e Información, de acuerdo con lo establecido en el procedimiento Control licenciamiento y software para estaciones de trabajo (PCD-SMT-015).
En caso de identificar software instalado no autorizados se  notificará a vía correo electrónico al Subdirector(a) de Investigación e Información, quien tomará las acciones a las que haya lugar.
Evidencia: informe cuatrimestral y correo electrónico, cuando aplique.</v>
      </c>
      <c r="H44" s="97" t="s">
        <v>111</v>
      </c>
      <c r="I44" s="98">
        <f>VLOOKUP(H44,[1]Criterios!$B$3:$C$6,2,FALSE)</f>
        <v>0.25</v>
      </c>
      <c r="J44" s="97" t="s">
        <v>58</v>
      </c>
      <c r="K44" s="98">
        <f>VLOOKUP(J44,[1]Criterios!$B$7:$C$9,2,FALSE)</f>
        <v>0.15</v>
      </c>
      <c r="L44" s="97" t="s">
        <v>112</v>
      </c>
      <c r="M44" s="97" t="s">
        <v>113</v>
      </c>
      <c r="N44" s="97" t="s">
        <v>114</v>
      </c>
      <c r="O44" s="97" t="s">
        <v>115</v>
      </c>
      <c r="P44" s="97" t="s">
        <v>116</v>
      </c>
      <c r="Q44" s="99">
        <f t="shared" ref="Q44:Q49" si="2">+I44+K44</f>
        <v>0.4</v>
      </c>
      <c r="R44" s="99">
        <f>(E44-(E44*Q44))</f>
        <v>0.48</v>
      </c>
      <c r="S44" s="203">
        <f>IF(R45&gt;1%,R45,R44)</f>
        <v>0.48</v>
      </c>
      <c r="T44" s="178">
        <f>IF(S48&gt;1%,S48,(IF(S46&gt;1%,S46,S44)))</f>
        <v>0.48</v>
      </c>
      <c r="U44" s="181" t="str">
        <f>IF(T44&lt;=20%,[1]Criterios!$A$20,IF(T44&lt;=40%,[1]Criterios!$A$21,IF(T44&lt;=60%,[1]Criterios!$A$22,IF(T44&lt;=80,[1]Criterios!$A$23,[1]Criterios!$A$24))))</f>
        <v>Media</v>
      </c>
    </row>
    <row r="45" spans="2:21" s="96" customFormat="1" ht="14.4" x14ac:dyDescent="0.25">
      <c r="B45" s="191"/>
      <c r="C45" s="194"/>
      <c r="D45" s="197"/>
      <c r="E45" s="200"/>
      <c r="F45" s="202"/>
      <c r="G45" s="100" t="s">
        <v>117</v>
      </c>
      <c r="H45" s="101" t="s">
        <v>118</v>
      </c>
      <c r="I45" s="102">
        <v>0</v>
      </c>
      <c r="J45" s="101" t="s">
        <v>118</v>
      </c>
      <c r="K45" s="102">
        <f>VLOOKUP(J45,[1]Criterios!$B$7:$C$9,2,FALSE)</f>
        <v>0</v>
      </c>
      <c r="L45" s="101"/>
      <c r="M45" s="101"/>
      <c r="N45" s="101"/>
      <c r="O45" s="101"/>
      <c r="P45" s="101"/>
      <c r="Q45" s="103">
        <f t="shared" si="2"/>
        <v>0</v>
      </c>
      <c r="R45" s="103">
        <f>(R44-(R44*Q45))</f>
        <v>0.48</v>
      </c>
      <c r="S45" s="185"/>
      <c r="T45" s="179"/>
      <c r="U45" s="182"/>
    </row>
    <row r="46" spans="2:21" s="96" customFormat="1" ht="14.4" x14ac:dyDescent="0.25">
      <c r="B46" s="191"/>
      <c r="C46" s="194"/>
      <c r="D46" s="197"/>
      <c r="E46" s="200"/>
      <c r="F46" s="184" t="s">
        <v>121</v>
      </c>
      <c r="G46" s="100" t="s">
        <v>120</v>
      </c>
      <c r="H46" s="101" t="s">
        <v>118</v>
      </c>
      <c r="I46" s="102">
        <v>0</v>
      </c>
      <c r="J46" s="101" t="s">
        <v>118</v>
      </c>
      <c r="K46" s="102">
        <f>VLOOKUP(J46,[1]Criterios!$B$7:$C$9,2,FALSE)</f>
        <v>0</v>
      </c>
      <c r="L46" s="101"/>
      <c r="M46" s="101"/>
      <c r="N46" s="101"/>
      <c r="O46" s="101"/>
      <c r="P46" s="101"/>
      <c r="Q46" s="103">
        <f t="shared" si="2"/>
        <v>0</v>
      </c>
      <c r="R46" s="103">
        <f>IF(Q46&gt;1%,(R45-(R45*Q46)),Q46)</f>
        <v>0</v>
      </c>
      <c r="S46" s="185">
        <f>IF(R47&gt;1%,R47,R46)</f>
        <v>0</v>
      </c>
      <c r="T46" s="179"/>
      <c r="U46" s="182"/>
    </row>
    <row r="47" spans="2:21" s="96" customFormat="1" ht="14.4" x14ac:dyDescent="0.25">
      <c r="B47" s="191"/>
      <c r="C47" s="194"/>
      <c r="D47" s="197"/>
      <c r="E47" s="200"/>
      <c r="F47" s="184"/>
      <c r="G47" s="100" t="s">
        <v>117</v>
      </c>
      <c r="H47" s="101" t="s">
        <v>118</v>
      </c>
      <c r="I47" s="102">
        <v>0</v>
      </c>
      <c r="J47" s="101" t="s">
        <v>118</v>
      </c>
      <c r="K47" s="102">
        <f>VLOOKUP(J47,[1]Criterios!$B$7:$C$9,2,FALSE)</f>
        <v>0</v>
      </c>
      <c r="L47" s="101"/>
      <c r="M47" s="101"/>
      <c r="N47" s="101"/>
      <c r="O47" s="101"/>
      <c r="P47" s="101"/>
      <c r="Q47" s="103">
        <f t="shared" si="2"/>
        <v>0</v>
      </c>
      <c r="R47" s="103">
        <f>(R46-(R46*Q47))</f>
        <v>0</v>
      </c>
      <c r="S47" s="185"/>
      <c r="T47" s="179"/>
      <c r="U47" s="182"/>
    </row>
    <row r="48" spans="2:21" s="96" customFormat="1" ht="14.4" x14ac:dyDescent="0.25">
      <c r="B48" s="191"/>
      <c r="C48" s="194"/>
      <c r="D48" s="197"/>
      <c r="E48" s="200"/>
      <c r="F48" s="186" t="s">
        <v>119</v>
      </c>
      <c r="G48" s="104" t="s">
        <v>120</v>
      </c>
      <c r="H48" s="101" t="s">
        <v>118</v>
      </c>
      <c r="I48" s="102">
        <v>0</v>
      </c>
      <c r="J48" s="101" t="s">
        <v>118</v>
      </c>
      <c r="K48" s="105">
        <f>VLOOKUP(J48,[1]Criterios!$B$7:$C$9,2,FALSE)</f>
        <v>0</v>
      </c>
      <c r="L48" s="101"/>
      <c r="M48" s="101"/>
      <c r="N48" s="101"/>
      <c r="O48" s="101"/>
      <c r="P48" s="101"/>
      <c r="Q48" s="106">
        <f t="shared" si="2"/>
        <v>0</v>
      </c>
      <c r="R48" s="106">
        <f>IF(Q48&gt;1%,(R47-(R47*Q48)),Q48)</f>
        <v>0</v>
      </c>
      <c r="S48" s="188">
        <f>IF(R49&gt;1%,R49,R48)</f>
        <v>0</v>
      </c>
      <c r="T48" s="179"/>
      <c r="U48" s="182"/>
    </row>
    <row r="49" spans="1:23" s="96" customFormat="1" ht="14.4" x14ac:dyDescent="0.25">
      <c r="B49" s="192"/>
      <c r="C49" s="195"/>
      <c r="D49" s="198"/>
      <c r="E49" s="201"/>
      <c r="F49" s="187"/>
      <c r="G49" s="107" t="s">
        <v>117</v>
      </c>
      <c r="H49" s="108" t="s">
        <v>118</v>
      </c>
      <c r="I49" s="109">
        <v>0</v>
      </c>
      <c r="J49" s="108" t="s">
        <v>118</v>
      </c>
      <c r="K49" s="109">
        <f>VLOOKUP(J49,[1]Criterios!$B$7:$C$9,2,FALSE)</f>
        <v>0</v>
      </c>
      <c r="L49" s="108"/>
      <c r="M49" s="108"/>
      <c r="N49" s="108"/>
      <c r="O49" s="108"/>
      <c r="P49" s="108"/>
      <c r="Q49" s="110">
        <f t="shared" si="2"/>
        <v>0</v>
      </c>
      <c r="R49" s="110">
        <f>IF(Q49&gt;1%,(R48-(R48*Q49)),Q49)</f>
        <v>0</v>
      </c>
      <c r="S49" s="189"/>
      <c r="T49" s="180"/>
      <c r="U49" s="183"/>
    </row>
    <row r="50" spans="1:23" ht="13.8" x14ac:dyDescent="0.25">
      <c r="A50" s="91"/>
      <c r="B50" s="111"/>
      <c r="C50" s="111"/>
      <c r="D50" s="111"/>
      <c r="E50" s="111"/>
      <c r="F50" s="111"/>
      <c r="G50" s="111"/>
      <c r="J50" s="83"/>
      <c r="K50" s="83"/>
      <c r="L50" s="83"/>
      <c r="M50" s="83"/>
      <c r="N50" s="83"/>
      <c r="O50" s="83"/>
      <c r="P50" s="83"/>
      <c r="Q50" s="83"/>
      <c r="R50" s="83"/>
      <c r="S50" s="83"/>
      <c r="T50" s="83"/>
      <c r="U50" s="83"/>
    </row>
    <row r="51" spans="1:23" ht="4.5" customHeight="1" x14ac:dyDescent="0.25">
      <c r="A51" s="91"/>
      <c r="B51" s="92"/>
      <c r="C51" s="92"/>
      <c r="D51" s="83"/>
      <c r="E51" s="83"/>
      <c r="F51" s="83"/>
      <c r="G51" s="111"/>
      <c r="H51" s="92"/>
      <c r="I51" s="92"/>
      <c r="J51" s="92"/>
      <c r="K51" s="92"/>
      <c r="L51" s="92"/>
      <c r="M51" s="83"/>
      <c r="N51" s="83"/>
      <c r="O51" s="83"/>
      <c r="P51" s="83"/>
      <c r="Q51" s="83"/>
      <c r="R51" s="83"/>
      <c r="S51" s="83"/>
      <c r="T51" s="83"/>
      <c r="U51" s="83"/>
    </row>
    <row r="52" spans="1:23" ht="6.75" customHeight="1" x14ac:dyDescent="0.25">
      <c r="A52" s="91"/>
      <c r="B52" s="111"/>
      <c r="C52" s="111"/>
      <c r="D52" s="111"/>
      <c r="E52" s="111"/>
      <c r="F52" s="111"/>
      <c r="G52" s="111"/>
      <c r="J52" s="83"/>
      <c r="K52" s="83"/>
      <c r="L52" s="83"/>
      <c r="M52" s="83"/>
      <c r="N52" s="83"/>
      <c r="O52" s="83"/>
      <c r="P52" s="83"/>
      <c r="Q52" s="83"/>
      <c r="R52" s="83"/>
      <c r="S52" s="83"/>
      <c r="T52" s="83"/>
      <c r="U52" s="83"/>
    </row>
    <row r="53" spans="1:23" ht="16.5" customHeight="1" x14ac:dyDescent="0.25">
      <c r="A53" s="91"/>
      <c r="B53" s="216" t="s">
        <v>124</v>
      </c>
      <c r="C53" s="216"/>
      <c r="D53" s="216"/>
      <c r="E53" s="216"/>
      <c r="F53" s="216"/>
      <c r="G53" s="216"/>
      <c r="H53" s="216"/>
      <c r="I53" s="216"/>
      <c r="J53" s="216"/>
      <c r="K53" s="216"/>
      <c r="L53" s="216"/>
      <c r="M53" s="216"/>
      <c r="N53" s="216"/>
      <c r="O53" s="216"/>
      <c r="P53" s="216"/>
      <c r="Q53" s="216"/>
      <c r="R53" s="216"/>
      <c r="S53" s="216"/>
      <c r="T53" s="216"/>
      <c r="U53" s="216"/>
      <c r="V53" s="216"/>
      <c r="W53" s="216"/>
    </row>
    <row r="54" spans="1:23" ht="13.8" x14ac:dyDescent="0.25">
      <c r="A54" s="91"/>
      <c r="B54" s="87"/>
      <c r="C54" s="87"/>
      <c r="D54" s="89"/>
      <c r="E54" s="89"/>
      <c r="F54" s="89"/>
      <c r="H54" s="92"/>
      <c r="I54" s="92"/>
      <c r="J54" s="92"/>
      <c r="K54" s="92"/>
      <c r="L54" s="92"/>
    </row>
    <row r="55" spans="1:23" ht="15" customHeight="1" x14ac:dyDescent="0.25">
      <c r="A55" s="91"/>
      <c r="B55" s="217" t="s">
        <v>83</v>
      </c>
      <c r="C55" s="218"/>
      <c r="D55" s="219">
        <v>46211</v>
      </c>
      <c r="E55" s="220"/>
      <c r="F55" s="92" t="s">
        <v>84</v>
      </c>
      <c r="G55" s="221" t="s">
        <v>49</v>
      </c>
      <c r="H55" s="222"/>
      <c r="I55" s="223" t="s">
        <v>125</v>
      </c>
      <c r="J55" s="217"/>
      <c r="K55" s="217"/>
      <c r="L55" s="217"/>
      <c r="M55" s="218"/>
      <c r="N55" s="220" t="s">
        <v>254</v>
      </c>
      <c r="O55" s="220"/>
      <c r="P55" s="220"/>
      <c r="Q55" s="220"/>
      <c r="R55" s="220"/>
      <c r="T55" s="83"/>
      <c r="U55" s="83"/>
    </row>
    <row r="56" spans="1:23" ht="13.8" x14ac:dyDescent="0.25">
      <c r="A56" s="91"/>
      <c r="B56" s="87"/>
      <c r="C56" s="87"/>
      <c r="D56" s="89"/>
      <c r="E56" s="89"/>
      <c r="F56" s="89"/>
      <c r="H56" s="208"/>
      <c r="I56" s="208"/>
      <c r="J56" s="208"/>
      <c r="K56" s="208"/>
      <c r="L56" s="208"/>
    </row>
    <row r="57" spans="1:23" s="94" customFormat="1" ht="28.5" customHeight="1" x14ac:dyDescent="0.3">
      <c r="B57" s="209" t="s">
        <v>87</v>
      </c>
      <c r="C57" s="209" t="s">
        <v>88</v>
      </c>
      <c r="D57" s="209" t="s">
        <v>89</v>
      </c>
      <c r="E57" s="209"/>
      <c r="F57" s="210" t="s">
        <v>90</v>
      </c>
      <c r="G57" s="209" t="s">
        <v>91</v>
      </c>
      <c r="H57" s="213" t="s">
        <v>92</v>
      </c>
      <c r="I57" s="214"/>
      <c r="J57" s="214"/>
      <c r="K57" s="214"/>
      <c r="L57" s="214"/>
      <c r="M57" s="214"/>
      <c r="N57" s="214"/>
      <c r="O57" s="214"/>
      <c r="P57" s="215"/>
      <c r="Q57" s="224" t="s">
        <v>93</v>
      </c>
      <c r="R57" s="224"/>
      <c r="S57" s="224"/>
      <c r="T57" s="224"/>
      <c r="U57" s="225" t="s">
        <v>94</v>
      </c>
      <c r="V57" s="226" t="s">
        <v>126</v>
      </c>
      <c r="W57" s="112"/>
    </row>
    <row r="58" spans="1:23" s="94" customFormat="1" ht="21.75" customHeight="1" x14ac:dyDescent="0.3">
      <c r="B58" s="209"/>
      <c r="C58" s="209"/>
      <c r="D58" s="209"/>
      <c r="E58" s="209"/>
      <c r="F58" s="211"/>
      <c r="G58" s="209"/>
      <c r="H58" s="213" t="s">
        <v>95</v>
      </c>
      <c r="I58" s="214"/>
      <c r="J58" s="214"/>
      <c r="K58" s="215"/>
      <c r="L58" s="213" t="s">
        <v>96</v>
      </c>
      <c r="M58" s="214"/>
      <c r="N58" s="214"/>
      <c r="O58" s="214"/>
      <c r="P58" s="215"/>
      <c r="Q58" s="227" t="s">
        <v>97</v>
      </c>
      <c r="R58" s="227" t="s">
        <v>98</v>
      </c>
      <c r="S58" s="227" t="s">
        <v>99</v>
      </c>
      <c r="T58" s="229" t="s">
        <v>100</v>
      </c>
      <c r="U58" s="225" t="s">
        <v>101</v>
      </c>
      <c r="V58" s="226"/>
      <c r="W58" s="112"/>
    </row>
    <row r="59" spans="1:23" s="94" customFormat="1" ht="66" x14ac:dyDescent="0.3">
      <c r="B59" s="209"/>
      <c r="C59" s="209"/>
      <c r="D59" s="95" t="s">
        <v>102</v>
      </c>
      <c r="E59" s="95" t="s">
        <v>36</v>
      </c>
      <c r="F59" s="212"/>
      <c r="G59" s="209"/>
      <c r="H59" s="95" t="s">
        <v>103</v>
      </c>
      <c r="I59" s="95" t="s">
        <v>104</v>
      </c>
      <c r="J59" s="95" t="s">
        <v>105</v>
      </c>
      <c r="K59" s="95" t="s">
        <v>104</v>
      </c>
      <c r="L59" s="95" t="s">
        <v>106</v>
      </c>
      <c r="M59" s="39" t="s">
        <v>38</v>
      </c>
      <c r="N59" s="39" t="s">
        <v>107</v>
      </c>
      <c r="O59" s="39" t="s">
        <v>108</v>
      </c>
      <c r="P59" s="95" t="s">
        <v>109</v>
      </c>
      <c r="Q59" s="228"/>
      <c r="R59" s="228"/>
      <c r="S59" s="228"/>
      <c r="T59" s="230"/>
      <c r="U59" s="225"/>
      <c r="V59" s="226"/>
      <c r="W59" s="112"/>
    </row>
    <row r="60" spans="1:23" s="96" customFormat="1" ht="174" customHeight="1" x14ac:dyDescent="0.25">
      <c r="B60" s="196" t="str">
        <f>+'1. Mapa y plan de tratamiento'!E11</f>
        <v>RS-GTI-001</v>
      </c>
      <c r="C60" s="193" t="str">
        <f>+'1. Mapa y plan de tratamiento'!G11</f>
        <v xml:space="preserve">Posibilidad de afectación económica y reputacional por pérdida de la disponibilidad de los activos de información debido a la ausencia de seguimiento de la implementación de las actividades del plan de seguridad  y a la carencia de conocimiento sobre los diferentes lineamientos de seguridad de la información generando brechas de seguridad sobre los activos de información. </v>
      </c>
      <c r="D60" s="196" t="s">
        <v>110</v>
      </c>
      <c r="E60" s="199">
        <f>VLOOKUP(D60,[1]Criterios!$A$20:$B$24,2,FALSE)</f>
        <v>0.8</v>
      </c>
      <c r="F60" s="206" t="str">
        <f>+'1. Mapa y plan de tratamiento'!F11</f>
        <v xml:space="preserve">Ausencia de seguimiento de la implementación de las actividades del plan de seguridad generando brechas de seguridad sobre los activos de información. 
</v>
      </c>
      <c r="G60" s="153" t="str">
        <f>+'1. Mapa y plan de tratamiento'!M11</f>
        <v>El profesional encargado de ejecutar las actividades de Seguridad de la Información, trimestralmente verifica que las actividades propuestas en el Plan de Seguridad y Privacidad de la Información (PLA-GTI-003) se hayan ejecutado conforme a lo planteado, a través de la generación de un informe que denote el avance, con el fin de fortalecer el seguimiento y evitar las brechas de seguridad sobre los activos de información.
En caso de que se identifiquen retrasos en las actividades planteadas se deben informar vía correo electrónico al Líder de Gobierno Digital, indicando los argumentos por los cuales no se cumplieron las actividades planteadas y proceder con las acciones respectivas para dar solución a lo presentado
Evidencia: informe y correo electrónico, cuando aplique.</v>
      </c>
      <c r="H60" s="101" t="s">
        <v>111</v>
      </c>
      <c r="I60" s="98">
        <f>VLOOKUP(H60,[1]Criterios!$B$3:$C$6,2,FALSE)</f>
        <v>0.25</v>
      </c>
      <c r="J60" s="101" t="s">
        <v>58</v>
      </c>
      <c r="K60" s="98">
        <f>VLOOKUP(J60,[1]Criterios!$B$7:$C$9,2,FALSE)</f>
        <v>0.15</v>
      </c>
      <c r="L60" s="97" t="s">
        <v>112</v>
      </c>
      <c r="M60" s="97" t="s">
        <v>113</v>
      </c>
      <c r="N60" s="97" t="s">
        <v>114</v>
      </c>
      <c r="O60" s="97" t="s">
        <v>115</v>
      </c>
      <c r="P60" s="97" t="s">
        <v>116</v>
      </c>
      <c r="Q60" s="99">
        <f t="shared" ref="Q60:Q95" si="3">+I60+K60</f>
        <v>0.4</v>
      </c>
      <c r="R60" s="99">
        <f>(E60-(E60*Q60))</f>
        <v>0.48</v>
      </c>
      <c r="S60" s="203">
        <f>IF(R61&gt;1%,R61,R60)</f>
        <v>0.48</v>
      </c>
      <c r="T60" s="178">
        <f>IF(S64&gt;1%,S64,(IF(S62&gt;1%,S62,S60)))</f>
        <v>0.28799999999999998</v>
      </c>
      <c r="U60" s="181" t="str">
        <f>IF(T60&lt;=20%,[1]Criterios!$A$20,IF(T60&lt;=40%,[1]Criterios!$A$21,IF(T60&lt;=60%,[1]Criterios!$A$22,IF(T60&lt;=80,[1]Criterios!$A$23,[1]Criterios!$A$24))))</f>
        <v>Baja</v>
      </c>
      <c r="V60" s="169" t="s">
        <v>268</v>
      </c>
    </row>
    <row r="61" spans="1:23" s="96" customFormat="1" ht="14.4" x14ac:dyDescent="0.25">
      <c r="B61" s="197"/>
      <c r="C61" s="194"/>
      <c r="D61" s="197"/>
      <c r="E61" s="200"/>
      <c r="F61" s="202"/>
      <c r="G61" s="154"/>
      <c r="H61" s="101" t="s">
        <v>118</v>
      </c>
      <c r="I61" s="102">
        <v>0</v>
      </c>
      <c r="J61" s="101" t="s">
        <v>118</v>
      </c>
      <c r="K61" s="102">
        <f>VLOOKUP(J61,[1]Criterios!$B$7:$C$9,2,FALSE)</f>
        <v>0</v>
      </c>
      <c r="L61" s="101"/>
      <c r="M61" s="101"/>
      <c r="N61" s="101"/>
      <c r="O61" s="101"/>
      <c r="P61" s="101"/>
      <c r="Q61" s="103">
        <f t="shared" si="3"/>
        <v>0</v>
      </c>
      <c r="R61" s="103">
        <f>(R60-(R60*Q61))</f>
        <v>0.48</v>
      </c>
      <c r="S61" s="185"/>
      <c r="T61" s="179"/>
      <c r="U61" s="182"/>
      <c r="V61" s="171"/>
    </row>
    <row r="62" spans="1:23" s="96" customFormat="1" ht="171.6" x14ac:dyDescent="0.25">
      <c r="B62" s="197"/>
      <c r="C62" s="194"/>
      <c r="D62" s="197"/>
      <c r="E62" s="200"/>
      <c r="F62" s="202" t="str">
        <f>+'1. Mapa y plan de tratamiento'!F12</f>
        <v>Carencia de conocimiento sobre los diferentes lineamientos de seguridad de la información.</v>
      </c>
      <c r="G62" s="155" t="str">
        <f>+'1. Mapa y plan de tratamiento'!M12</f>
        <v>El profesional encargado de ejecutar las actividades de Seguridad de la Información revisa cuatrimestralmente que los usuarios matriculados en el Curso de Seguridad de la Información de la entidad, disponible en la plataforma "Moodle" hayan realizado la finalización de este, generando un informe en donde se denote el grado de aplicación del curso, de acuerdo con el plan Sensibilización, capacitación y comunicación de seguridad y privacidad de la información (PLA-GTI-002) y con el fin de apoyar en la gestión del conocimiento referente a la seguridad de la información.
En caso de que se identifique que existen usuarios que no hayan realizado el Curso de Seguridad, se notificará vía correo electrónico al Subdirector(a) de Investigación e Información las personas faltantes quien tomará las acciones a las que haya lugar.
Evidencia: informe y correo electrónico, cuando aplique.</v>
      </c>
      <c r="H62" s="101" t="s">
        <v>111</v>
      </c>
      <c r="I62" s="102">
        <f>VLOOKUP(H62,[1]Criterios!$B$3:$C$6,2,FALSE)</f>
        <v>0.25</v>
      </c>
      <c r="J62" s="101" t="s">
        <v>58</v>
      </c>
      <c r="K62" s="102">
        <f>VLOOKUP(J62,[1]Criterios!$B$7:$C$9,2,FALSE)</f>
        <v>0.15</v>
      </c>
      <c r="L62" s="101" t="s">
        <v>112</v>
      </c>
      <c r="M62" s="101" t="s">
        <v>113</v>
      </c>
      <c r="N62" s="101" t="s">
        <v>114</v>
      </c>
      <c r="O62" s="101" t="s">
        <v>115</v>
      </c>
      <c r="P62" s="101" t="s">
        <v>116</v>
      </c>
      <c r="Q62" s="103">
        <f t="shared" si="3"/>
        <v>0.4</v>
      </c>
      <c r="R62" s="103">
        <f>IF(Q62&gt;1%,(R61-(R61*Q62)),Q62)</f>
        <v>0.28799999999999998</v>
      </c>
      <c r="S62" s="185">
        <f>IF(R63&gt;1%,R63,R62)</f>
        <v>0.28799999999999998</v>
      </c>
      <c r="T62" s="179"/>
      <c r="U62" s="182"/>
      <c r="V62" s="169" t="s">
        <v>268</v>
      </c>
    </row>
    <row r="63" spans="1:23" s="96" customFormat="1" ht="14.4" customHeight="1" x14ac:dyDescent="0.25">
      <c r="B63" s="197"/>
      <c r="C63" s="194"/>
      <c r="D63" s="197"/>
      <c r="E63" s="200"/>
      <c r="F63" s="202"/>
      <c r="G63" s="154"/>
      <c r="H63" s="101" t="s">
        <v>118</v>
      </c>
      <c r="I63" s="102">
        <v>0</v>
      </c>
      <c r="J63" s="101" t="s">
        <v>118</v>
      </c>
      <c r="K63" s="102">
        <f>VLOOKUP(J63,[1]Criterios!$B$7:$C$9,2,FALSE)</f>
        <v>0</v>
      </c>
      <c r="L63" s="101"/>
      <c r="M63" s="101"/>
      <c r="N63" s="101"/>
      <c r="O63" s="101"/>
      <c r="P63" s="101"/>
      <c r="Q63" s="103">
        <f t="shared" si="3"/>
        <v>0</v>
      </c>
      <c r="R63" s="103">
        <f>(R62-(R62*Q63))</f>
        <v>0.28799999999999998</v>
      </c>
      <c r="S63" s="185"/>
      <c r="T63" s="179"/>
      <c r="U63" s="182"/>
      <c r="V63" s="171"/>
    </row>
    <row r="64" spans="1:23" s="96" customFormat="1" ht="14.4" customHeight="1" x14ac:dyDescent="0.25">
      <c r="B64" s="197"/>
      <c r="C64" s="194"/>
      <c r="D64" s="197"/>
      <c r="E64" s="200"/>
      <c r="F64" s="204"/>
      <c r="G64" s="167"/>
      <c r="H64" s="101" t="s">
        <v>118</v>
      </c>
      <c r="I64" s="102">
        <v>0</v>
      </c>
      <c r="J64" s="101" t="s">
        <v>118</v>
      </c>
      <c r="K64" s="105">
        <f>VLOOKUP(J64,[1]Criterios!$B$7:$C$9,2,FALSE)</f>
        <v>0</v>
      </c>
      <c r="L64" s="101"/>
      <c r="M64" s="101"/>
      <c r="N64" s="101"/>
      <c r="O64" s="101"/>
      <c r="P64" s="101"/>
      <c r="Q64" s="106">
        <f t="shared" si="3"/>
        <v>0</v>
      </c>
      <c r="R64" s="106">
        <f>IF(Q64&gt;1%,(R63-(R63*Q64)),Q64)</f>
        <v>0</v>
      </c>
      <c r="S64" s="188">
        <f>IF(R65&gt;1%,R65,R64)</f>
        <v>0</v>
      </c>
      <c r="T64" s="179"/>
      <c r="U64" s="182"/>
      <c r="V64" s="171"/>
    </row>
    <row r="65" spans="1:23" s="96" customFormat="1" ht="14.4" customHeight="1" x14ac:dyDescent="0.25">
      <c r="B65" s="198"/>
      <c r="C65" s="195"/>
      <c r="D65" s="198"/>
      <c r="E65" s="201"/>
      <c r="F65" s="205"/>
      <c r="G65" s="168"/>
      <c r="H65" s="108" t="s">
        <v>118</v>
      </c>
      <c r="I65" s="109">
        <v>0</v>
      </c>
      <c r="J65" s="108" t="s">
        <v>118</v>
      </c>
      <c r="K65" s="109">
        <f>VLOOKUP(J65,[1]Criterios!$B$7:$C$9,2,FALSE)</f>
        <v>0</v>
      </c>
      <c r="L65" s="108"/>
      <c r="M65" s="108"/>
      <c r="N65" s="108"/>
      <c r="O65" s="108"/>
      <c r="P65" s="108"/>
      <c r="Q65" s="110">
        <f t="shared" si="3"/>
        <v>0</v>
      </c>
      <c r="R65" s="110">
        <f>IF(Q65&gt;1%,(R64-(R64*Q65)),Q65)</f>
        <v>0</v>
      </c>
      <c r="S65" s="189"/>
      <c r="T65" s="180"/>
      <c r="U65" s="183"/>
      <c r="V65" s="171"/>
    </row>
    <row r="66" spans="1:23" s="96" customFormat="1" ht="184.5" customHeight="1" x14ac:dyDescent="0.25">
      <c r="B66" s="196" t="str">
        <f>+'1. Mapa y plan de tratamiento'!E13</f>
        <v>RS-GTI-002</v>
      </c>
      <c r="C66" s="193" t="str">
        <f>+'1. Mapa y plan de tratamiento'!G13</f>
        <v>Posibilidad de afectación económica y reputacional debido a la brecha (fisura) de mantenimiento de sistema de información a causa de saturación de los sistemas de información, generando pérdida de integridad y disponibilidad de los activos de información, aumento de solicitudes de soporte técnico, reprocesos internos y elevación de costos sobre la información levantada previamente e insatisfacción del cliente.</v>
      </c>
      <c r="D66" s="199" t="s">
        <v>110</v>
      </c>
      <c r="E66" s="199">
        <f>VLOOKUP(D66,[1]Criterios!$A$20:$B$24,2,FALSE)</f>
        <v>0.8</v>
      </c>
      <c r="F66" s="207" t="str">
        <f>+'1. Mapa y plan de tratamiento'!F13</f>
        <v xml:space="preserve">Falta de mantenimiento de los sistemas de información, debido a la saturación de los sistemas de información </v>
      </c>
      <c r="G66" s="155" t="str">
        <f>+'1. Mapa y plan de tratamiento'!M13</f>
        <v xml:space="preserve">El profesional encargado de ejecutar las actividades de líder de Soluciones Tecnológicas, realiza pruebas funcionales sobre los sistemas de información, cuando sea requerido, para su puesta en producción. Esta gestión y los hallazgos encontrados se deben registrar y documentar en cada RFC (Formato de Requerimiento de Cambios), para socializar los resultados en  los comités de control de cambios de la entidad, con el fin de evitar un cambio que cause indisponibilidad sobre la infraestructura, de acuerdo con lo establecido en el procedimiento Gestión de cambios de tecnología de la información (PCD-SMT-001). 
La evidencia es el informe de pruebas y minutograma presentados en los comités de cambios.
En caso de presentarse alguna inconsistencia en las pruebas, se debe analizar y proceder con las alertas o acciones respectivas para dar solución a lo presentado.  </v>
      </c>
      <c r="H66" s="101" t="s">
        <v>111</v>
      </c>
      <c r="I66" s="98">
        <f>VLOOKUP(H66,[1]Criterios!$B$3:$C$6,2,FALSE)</f>
        <v>0.25</v>
      </c>
      <c r="J66" s="101" t="s">
        <v>58</v>
      </c>
      <c r="K66" s="98">
        <f>VLOOKUP(J66,[1]Criterios!$B$7:$C$9,2,FALSE)</f>
        <v>0.15</v>
      </c>
      <c r="L66" s="97" t="s">
        <v>112</v>
      </c>
      <c r="M66" s="97" t="s">
        <v>113</v>
      </c>
      <c r="N66" s="97" t="s">
        <v>114</v>
      </c>
      <c r="O66" s="97" t="s">
        <v>115</v>
      </c>
      <c r="P66" s="97" t="s">
        <v>116</v>
      </c>
      <c r="Q66" s="99">
        <f t="shared" si="3"/>
        <v>0.4</v>
      </c>
      <c r="R66" s="99">
        <f>(E66-(E66*Q66))</f>
        <v>0.48</v>
      </c>
      <c r="S66" s="203">
        <f>IF(R67&gt;1%,R67,R66)</f>
        <v>0.48</v>
      </c>
      <c r="T66" s="178">
        <f>IF(S70&gt;1%,S70,(IF(S68&gt;1%,S68,S66)))</f>
        <v>0.48</v>
      </c>
      <c r="U66" s="181" t="str">
        <f>IF(T66&lt;=20%,[1]Criterios!$A$20,IF(T66&lt;=40%,[1]Criterios!$A$21,IF(T66&lt;=60%,[1]Criterios!$A$22,IF(T66&lt;=80,[1]Criterios!$A$23,[1]Criterios!$A$24))))</f>
        <v>Media</v>
      </c>
      <c r="V66" s="169" t="s">
        <v>268</v>
      </c>
    </row>
    <row r="67" spans="1:23" s="91" customFormat="1" ht="14.4" x14ac:dyDescent="0.25">
      <c r="B67" s="197"/>
      <c r="C67" s="194"/>
      <c r="D67" s="200"/>
      <c r="E67" s="200"/>
      <c r="F67" s="184"/>
      <c r="G67" s="100"/>
      <c r="H67" s="101" t="s">
        <v>118</v>
      </c>
      <c r="I67" s="102">
        <v>0</v>
      </c>
      <c r="J67" s="101" t="s">
        <v>118</v>
      </c>
      <c r="K67" s="102">
        <f>VLOOKUP(J67,[1]Criterios!$B$7:$C$9,2,FALSE)</f>
        <v>0</v>
      </c>
      <c r="L67" s="101"/>
      <c r="M67" s="101"/>
      <c r="N67" s="101"/>
      <c r="O67" s="101"/>
      <c r="P67" s="101"/>
      <c r="Q67" s="103">
        <f t="shared" si="3"/>
        <v>0</v>
      </c>
      <c r="R67" s="103">
        <f>(R66-(R66*Q67))</f>
        <v>0.48</v>
      </c>
      <c r="S67" s="185"/>
      <c r="T67" s="179"/>
      <c r="U67" s="182"/>
      <c r="V67" s="171"/>
      <c r="W67" s="96"/>
    </row>
    <row r="68" spans="1:23" s="91" customFormat="1" ht="14.4" x14ac:dyDescent="0.25">
      <c r="B68" s="197"/>
      <c r="C68" s="194"/>
      <c r="D68" s="200"/>
      <c r="E68" s="200"/>
      <c r="F68" s="184"/>
      <c r="G68" s="100"/>
      <c r="H68" s="101" t="s">
        <v>118</v>
      </c>
      <c r="I68" s="102">
        <v>0</v>
      </c>
      <c r="J68" s="101" t="s">
        <v>118</v>
      </c>
      <c r="K68" s="102">
        <f>VLOOKUP(J68,[1]Criterios!$B$7:$C$9,2,FALSE)</f>
        <v>0</v>
      </c>
      <c r="L68" s="101"/>
      <c r="M68" s="101"/>
      <c r="N68" s="101"/>
      <c r="O68" s="101"/>
      <c r="P68" s="101"/>
      <c r="Q68" s="103">
        <f t="shared" si="3"/>
        <v>0</v>
      </c>
      <c r="R68" s="103">
        <f>IF(Q68&gt;1%,(R67-(R67*Q68)),Q68)</f>
        <v>0</v>
      </c>
      <c r="S68" s="185">
        <f>IF(R69&gt;1%,R69,R68)</f>
        <v>0</v>
      </c>
      <c r="T68" s="179"/>
      <c r="U68" s="182"/>
      <c r="V68" s="171"/>
      <c r="W68" s="96"/>
    </row>
    <row r="69" spans="1:23" s="91" customFormat="1" ht="14.4" x14ac:dyDescent="0.25">
      <c r="B69" s="197"/>
      <c r="C69" s="194"/>
      <c r="D69" s="200"/>
      <c r="E69" s="200"/>
      <c r="F69" s="184"/>
      <c r="G69" s="100"/>
      <c r="H69" s="101" t="s">
        <v>118</v>
      </c>
      <c r="I69" s="102">
        <v>0</v>
      </c>
      <c r="J69" s="101" t="s">
        <v>118</v>
      </c>
      <c r="K69" s="102">
        <f>VLOOKUP(J69,[1]Criterios!$B$7:$C$9,2,FALSE)</f>
        <v>0</v>
      </c>
      <c r="L69" s="101"/>
      <c r="M69" s="101"/>
      <c r="N69" s="101"/>
      <c r="O69" s="101"/>
      <c r="P69" s="101"/>
      <c r="Q69" s="103">
        <f t="shared" si="3"/>
        <v>0</v>
      </c>
      <c r="R69" s="103">
        <f>(R68-(R68*Q69))</f>
        <v>0</v>
      </c>
      <c r="S69" s="185"/>
      <c r="T69" s="179"/>
      <c r="U69" s="182"/>
      <c r="V69" s="171"/>
      <c r="W69" s="96"/>
    </row>
    <row r="70" spans="1:23" s="91" customFormat="1" ht="14.4" x14ac:dyDescent="0.25">
      <c r="B70" s="197"/>
      <c r="C70" s="194"/>
      <c r="D70" s="200"/>
      <c r="E70" s="200"/>
      <c r="F70" s="186"/>
      <c r="G70" s="104"/>
      <c r="H70" s="101" t="s">
        <v>118</v>
      </c>
      <c r="I70" s="102">
        <v>0</v>
      </c>
      <c r="J70" s="101" t="s">
        <v>118</v>
      </c>
      <c r="K70" s="105">
        <f>VLOOKUP(J70,[1]Criterios!$B$7:$C$9,2,FALSE)</f>
        <v>0</v>
      </c>
      <c r="L70" s="101"/>
      <c r="M70" s="101"/>
      <c r="N70" s="101"/>
      <c r="O70" s="101"/>
      <c r="P70" s="101"/>
      <c r="Q70" s="106">
        <f t="shared" si="3"/>
        <v>0</v>
      </c>
      <c r="R70" s="106">
        <f>IF(Q70&gt;1%,(R69-(R69*Q70)),Q70)</f>
        <v>0</v>
      </c>
      <c r="S70" s="188">
        <f>IF(R71&gt;1%,R71,R70)</f>
        <v>0</v>
      </c>
      <c r="T70" s="179"/>
      <c r="U70" s="182"/>
      <c r="V70" s="171"/>
      <c r="W70" s="96"/>
    </row>
    <row r="71" spans="1:23" s="91" customFormat="1" ht="14.4" x14ac:dyDescent="0.25">
      <c r="B71" s="198"/>
      <c r="C71" s="195"/>
      <c r="D71" s="201"/>
      <c r="E71" s="201"/>
      <c r="F71" s="187"/>
      <c r="G71" s="107"/>
      <c r="H71" s="108" t="s">
        <v>118</v>
      </c>
      <c r="I71" s="109">
        <v>0</v>
      </c>
      <c r="J71" s="108" t="s">
        <v>118</v>
      </c>
      <c r="K71" s="109">
        <f>VLOOKUP(J71,[1]Criterios!$B$7:$C$9,2,FALSE)</f>
        <v>0</v>
      </c>
      <c r="L71" s="108"/>
      <c r="M71" s="108"/>
      <c r="N71" s="108"/>
      <c r="O71" s="108"/>
      <c r="P71" s="108"/>
      <c r="Q71" s="110">
        <f t="shared" si="3"/>
        <v>0</v>
      </c>
      <c r="R71" s="110">
        <f>IF(Q71&gt;1%,(R70-(R70*Q71)),Q71)</f>
        <v>0</v>
      </c>
      <c r="S71" s="189"/>
      <c r="T71" s="180"/>
      <c r="U71" s="183"/>
      <c r="V71" s="171"/>
      <c r="W71" s="96"/>
    </row>
    <row r="72" spans="1:23" s="94" customFormat="1" ht="165.6" x14ac:dyDescent="0.25">
      <c r="B72" s="196" t="str">
        <f>+'1. Mapa y plan de tratamiento'!E14</f>
        <v>RS-GTI-003</v>
      </c>
      <c r="C72" s="193" t="str">
        <f>+'1. Mapa y plan de tratamiento'!G14</f>
        <v>Posibilidad de afectación económica y reputacional por disponibilidad de los activos de información, debido a fallas técnicas o mal funcionamiento del software ocasionadas por falta de monitoreo sobre la infraestructura de la entidad, lo que puede generar el aumento de solicitudes de soporte técnico, reprocesos internos e insatisfacción del cliente.</v>
      </c>
      <c r="D72" s="199" t="s">
        <v>122</v>
      </c>
      <c r="E72" s="199">
        <f>VLOOKUP(D72,[1]Criterios!$A$20:$B$24,2,FALSE)</f>
        <v>0.6</v>
      </c>
      <c r="F72" s="207" t="str">
        <f>+'1. Mapa y plan de tratamiento'!F14</f>
        <v>Falta de oportunidad ante la detección de una falla que afecte la infraestructura de la entidad.</v>
      </c>
      <c r="G72" s="155" t="str">
        <f>+'1. Mapa y plan de tratamiento'!M14</f>
        <v>El profesional encargado de ejecutar las actividades de líder de infraestructura verifica mensualmente el funcionamiento de los servicios de tecnología que soportan los sistemas de información de la entidad, con el fin de prevenir la indisponibilidad en los mismos, esta gestión se realiza a través del informe de seguimiento que denota el monitoreo de la infraestructura tecnológica de acuerdo a lo establecido en el plan Mantenimiento de infraestructura Tecnológica (PLA-TI-009).
La evidencia es el informe de monitoreo mensual.
En caso de presentarse alguna falla de infraestructura se debe analizar y proceder con las alertas al Subdirector de Investigación e Información o realizar las acciones requeridas para dar solución a los casos presentados.</v>
      </c>
      <c r="H72" s="97" t="s">
        <v>111</v>
      </c>
      <c r="I72" s="98">
        <f>VLOOKUP(H72,[1]Criterios!$B$3:$C$6,2,FALSE)</f>
        <v>0.25</v>
      </c>
      <c r="J72" s="101" t="s">
        <v>58</v>
      </c>
      <c r="K72" s="98">
        <f>VLOOKUP(J72,[1]Criterios!$B$7:$C$9,2,FALSE)</f>
        <v>0.15</v>
      </c>
      <c r="L72" s="97" t="s">
        <v>112</v>
      </c>
      <c r="M72" s="97" t="s">
        <v>113</v>
      </c>
      <c r="N72" s="97" t="s">
        <v>114</v>
      </c>
      <c r="O72" s="97" t="s">
        <v>115</v>
      </c>
      <c r="P72" s="97" t="s">
        <v>116</v>
      </c>
      <c r="Q72" s="99">
        <f t="shared" si="3"/>
        <v>0.4</v>
      </c>
      <c r="R72" s="99">
        <f>(E72-(E72*Q72))</f>
        <v>0.36</v>
      </c>
      <c r="S72" s="203">
        <f>IF(R73&gt;1%,R73,R72)</f>
        <v>0.36</v>
      </c>
      <c r="T72" s="178">
        <f>IF(S76&gt;1%,S76,(IF(S74&gt;1%,S74,S72)))</f>
        <v>0.36</v>
      </c>
      <c r="U72" s="181" t="str">
        <f>IF(T72&lt;=20%,[1]Criterios!$A$20,IF(T72&lt;=40%,[1]Criterios!$A$21,IF(T72&lt;=60%,[1]Criterios!$A$22,IF(T72&lt;=80,[1]Criterios!$A$23,[1]Criterios!$A$24))))</f>
        <v>Baja</v>
      </c>
      <c r="V72" s="169" t="s">
        <v>268</v>
      </c>
      <c r="W72" s="96"/>
    </row>
    <row r="73" spans="1:23" s="94" customFormat="1" ht="14.4" x14ac:dyDescent="0.25">
      <c r="B73" s="197"/>
      <c r="C73" s="194"/>
      <c r="D73" s="200"/>
      <c r="E73" s="200"/>
      <c r="F73" s="184"/>
      <c r="G73" s="100"/>
      <c r="H73" s="101" t="s">
        <v>118</v>
      </c>
      <c r="I73" s="102">
        <v>0</v>
      </c>
      <c r="J73" s="101" t="s">
        <v>118</v>
      </c>
      <c r="K73" s="102">
        <f>VLOOKUP(J73,[1]Criterios!$B$7:$C$9,2,FALSE)</f>
        <v>0</v>
      </c>
      <c r="L73" s="101"/>
      <c r="M73" s="101"/>
      <c r="N73" s="101"/>
      <c r="O73" s="101"/>
      <c r="P73" s="101"/>
      <c r="Q73" s="103">
        <f t="shared" si="3"/>
        <v>0</v>
      </c>
      <c r="R73" s="103">
        <f>(R72-(R72*Q73))</f>
        <v>0.36</v>
      </c>
      <c r="S73" s="185"/>
      <c r="T73" s="179"/>
      <c r="U73" s="182"/>
      <c r="V73" s="171"/>
      <c r="W73" s="96"/>
    </row>
    <row r="74" spans="1:23" s="94" customFormat="1" ht="14.4" x14ac:dyDescent="0.25">
      <c r="B74" s="197"/>
      <c r="C74" s="194"/>
      <c r="D74" s="200"/>
      <c r="E74" s="200"/>
      <c r="F74" s="184"/>
      <c r="G74" s="100"/>
      <c r="H74" s="101" t="s">
        <v>118</v>
      </c>
      <c r="I74" s="102">
        <v>0</v>
      </c>
      <c r="J74" s="101" t="s">
        <v>118</v>
      </c>
      <c r="K74" s="102">
        <f>VLOOKUP(J74,[1]Criterios!$B$7:$C$9,2,FALSE)</f>
        <v>0</v>
      </c>
      <c r="L74" s="101"/>
      <c r="M74" s="101"/>
      <c r="N74" s="101"/>
      <c r="O74" s="101"/>
      <c r="P74" s="101"/>
      <c r="Q74" s="103">
        <f t="shared" si="3"/>
        <v>0</v>
      </c>
      <c r="R74" s="103">
        <f>IF(Q74&gt;1%,(R73-(R73*Q74)),Q74)</f>
        <v>0</v>
      </c>
      <c r="S74" s="185">
        <f>IF(R75&gt;1%,R75,R74)</f>
        <v>0</v>
      </c>
      <c r="T74" s="179"/>
      <c r="U74" s="182"/>
      <c r="V74" s="171"/>
      <c r="W74" s="96"/>
    </row>
    <row r="75" spans="1:23" s="94" customFormat="1" ht="14.4" x14ac:dyDescent="0.25">
      <c r="B75" s="197"/>
      <c r="C75" s="194"/>
      <c r="D75" s="200"/>
      <c r="E75" s="200"/>
      <c r="F75" s="184"/>
      <c r="G75" s="100"/>
      <c r="H75" s="101" t="s">
        <v>118</v>
      </c>
      <c r="I75" s="102">
        <v>0</v>
      </c>
      <c r="J75" s="101" t="s">
        <v>118</v>
      </c>
      <c r="K75" s="102">
        <f>VLOOKUP(J75,[1]Criterios!$B$7:$C$9,2,FALSE)</f>
        <v>0</v>
      </c>
      <c r="L75" s="101"/>
      <c r="M75" s="101"/>
      <c r="N75" s="101"/>
      <c r="O75" s="101"/>
      <c r="P75" s="101"/>
      <c r="Q75" s="103">
        <f t="shared" si="3"/>
        <v>0</v>
      </c>
      <c r="R75" s="103">
        <f>(R74-(R74*Q75))</f>
        <v>0</v>
      </c>
      <c r="S75" s="185"/>
      <c r="T75" s="179"/>
      <c r="U75" s="182"/>
      <c r="V75" s="171"/>
      <c r="W75" s="96"/>
    </row>
    <row r="76" spans="1:23" s="94" customFormat="1" ht="14.4" x14ac:dyDescent="0.25">
      <c r="B76" s="197"/>
      <c r="C76" s="194"/>
      <c r="D76" s="200"/>
      <c r="E76" s="200"/>
      <c r="F76" s="186"/>
      <c r="G76" s="104"/>
      <c r="H76" s="101" t="s">
        <v>118</v>
      </c>
      <c r="I76" s="102">
        <v>0</v>
      </c>
      <c r="J76" s="101" t="s">
        <v>118</v>
      </c>
      <c r="K76" s="105">
        <f>VLOOKUP(J76,[1]Criterios!$B$7:$C$9,2,FALSE)</f>
        <v>0</v>
      </c>
      <c r="L76" s="101"/>
      <c r="M76" s="101"/>
      <c r="N76" s="101"/>
      <c r="O76" s="101"/>
      <c r="P76" s="101"/>
      <c r="Q76" s="106">
        <f t="shared" si="3"/>
        <v>0</v>
      </c>
      <c r="R76" s="106">
        <f>IF(Q76&gt;1%,(R75-(R75*Q76)),Q76)</f>
        <v>0</v>
      </c>
      <c r="S76" s="188">
        <f>IF(R77&gt;1%,R77,R76)</f>
        <v>0</v>
      </c>
      <c r="T76" s="179"/>
      <c r="U76" s="182"/>
      <c r="V76" s="171"/>
      <c r="W76" s="96"/>
    </row>
    <row r="77" spans="1:23" ht="14.4" x14ac:dyDescent="0.25">
      <c r="B77" s="198"/>
      <c r="C77" s="195"/>
      <c r="D77" s="201"/>
      <c r="E77" s="201"/>
      <c r="F77" s="187"/>
      <c r="G77" s="107"/>
      <c r="H77" s="108" t="s">
        <v>118</v>
      </c>
      <c r="I77" s="109">
        <v>0</v>
      </c>
      <c r="J77" s="108" t="s">
        <v>118</v>
      </c>
      <c r="K77" s="109">
        <f>VLOOKUP(J77,[1]Criterios!$B$7:$C$9,2,FALSE)</f>
        <v>0</v>
      </c>
      <c r="L77" s="108"/>
      <c r="M77" s="108"/>
      <c r="N77" s="108"/>
      <c r="O77" s="108"/>
      <c r="P77" s="108"/>
      <c r="Q77" s="110">
        <f t="shared" si="3"/>
        <v>0</v>
      </c>
      <c r="R77" s="110">
        <f>IF(Q77&gt;1%,(R76-(R76*Q77)),Q77)</f>
        <v>0</v>
      </c>
      <c r="S77" s="189"/>
      <c r="T77" s="180"/>
      <c r="U77" s="183"/>
      <c r="V77" s="171"/>
      <c r="W77" s="96"/>
    </row>
    <row r="78" spans="1:23" ht="165.6" x14ac:dyDescent="0.25">
      <c r="A78" s="96"/>
      <c r="B78" s="196" t="str">
        <f>+'1. Mapa y plan de tratamiento'!E15</f>
        <v>RS-GTI-004</v>
      </c>
      <c r="C78" s="193" t="str">
        <f>+'1. Mapa y plan de tratamiento'!G15</f>
        <v>Posibilidad de afectación económica y reputacional por pérdida de la disponibilidad de los activos de información debido al deterioro del software y/o hardware a causa de la obsolescencia tecnológica de los sistemas de información e infraestructura TI.</v>
      </c>
      <c r="D78" s="199" t="s">
        <v>110</v>
      </c>
      <c r="E78" s="199">
        <f>VLOOKUP(D78,[1]Criterios!$A$20:$B$24,2,FALSE)</f>
        <v>0.8</v>
      </c>
      <c r="F78" s="207" t="str">
        <f>+'1. Mapa y plan de tratamiento'!F15</f>
        <v>Deterioro del software y/o hardware a causa de la obsolescencia tecnológica de los sistemas de información e infraestructura tecnológica.</v>
      </c>
      <c r="G78" s="155" t="str">
        <f>+'1. Mapa y plan de tratamiento'!M15</f>
        <v>El profesional encargado de ejecutar las actividades de Seguridad de la Información, trimestralmente revisa que los sistemas de información y/o infraestructura tecnológica con obsolescencia vigente hayan sido identificados, con el fin de realizar la medición del índice de obsolescencia tecnológica de acuerdo a lo establecido en la hoja de vida del indicador del mismo.
En caso de identificar componentes que no puedan ser subsanados se notificará vía correo electrónico al Subdirector(a) de Investigación e Información, quien tomará las acciones a las que haya lugar.
Evidencia: informe trimestral de medición del índice de obsolescencia tecnológica y correo electrónico, cuando aplique.</v>
      </c>
      <c r="H78" s="101" t="s">
        <v>111</v>
      </c>
      <c r="I78" s="98">
        <f>VLOOKUP(H78,[1]Criterios!$B$3:$C$6,2,FALSE)</f>
        <v>0.25</v>
      </c>
      <c r="J78" s="101" t="s">
        <v>58</v>
      </c>
      <c r="K78" s="98">
        <f>VLOOKUP(J78,[1]Criterios!$B$7:$C$9,2,FALSE)</f>
        <v>0.15</v>
      </c>
      <c r="L78" s="97" t="s">
        <v>112</v>
      </c>
      <c r="M78" s="97" t="s">
        <v>113</v>
      </c>
      <c r="N78" s="97" t="s">
        <v>114</v>
      </c>
      <c r="O78" s="97" t="s">
        <v>115</v>
      </c>
      <c r="P78" s="97" t="s">
        <v>116</v>
      </c>
      <c r="Q78" s="99">
        <f t="shared" si="3"/>
        <v>0.4</v>
      </c>
      <c r="R78" s="99">
        <f>(E78-(E78*Q78))</f>
        <v>0.48</v>
      </c>
      <c r="S78" s="203">
        <f>IF(R79&gt;1%,R79,R78)</f>
        <v>0.48</v>
      </c>
      <c r="T78" s="178">
        <f>IF(S82&gt;1%,S82,(IF(S80&gt;1%,S80,S78)))</f>
        <v>0.48</v>
      </c>
      <c r="U78" s="181" t="str">
        <f>IF(T78&lt;=20%,[1]Criterios!$A$20,IF(T78&lt;=40%,[1]Criterios!$A$21,IF(T78&lt;=60%,[1]Criterios!$A$22,IF(T78&lt;=80,[1]Criterios!$A$23,[1]Criterios!$A$24))))</f>
        <v>Media</v>
      </c>
      <c r="V78" s="169" t="s">
        <v>268</v>
      </c>
      <c r="W78" s="96"/>
    </row>
    <row r="79" spans="1:23" ht="14.4" x14ac:dyDescent="0.25">
      <c r="A79" s="96"/>
      <c r="B79" s="197"/>
      <c r="C79" s="194"/>
      <c r="D79" s="200"/>
      <c r="E79" s="200"/>
      <c r="F79" s="184"/>
      <c r="G79" s="100"/>
      <c r="H79" s="101" t="s">
        <v>118</v>
      </c>
      <c r="I79" s="102">
        <v>0</v>
      </c>
      <c r="J79" s="101" t="s">
        <v>118</v>
      </c>
      <c r="K79" s="102">
        <f>VLOOKUP(J79,[1]Criterios!$B$7:$C$9,2,FALSE)</f>
        <v>0</v>
      </c>
      <c r="L79" s="101"/>
      <c r="M79" s="101"/>
      <c r="N79" s="101"/>
      <c r="O79" s="101"/>
      <c r="P79" s="101"/>
      <c r="Q79" s="103">
        <f t="shared" si="3"/>
        <v>0</v>
      </c>
      <c r="R79" s="103">
        <f>(R78-(R78*Q79))</f>
        <v>0.48</v>
      </c>
      <c r="S79" s="185"/>
      <c r="T79" s="179"/>
      <c r="U79" s="182"/>
      <c r="V79" s="171"/>
      <c r="W79" s="96"/>
    </row>
    <row r="80" spans="1:23" ht="14.4" x14ac:dyDescent="0.25">
      <c r="A80" s="96"/>
      <c r="B80" s="197"/>
      <c r="C80" s="194"/>
      <c r="D80" s="200"/>
      <c r="E80" s="200"/>
      <c r="F80" s="184"/>
      <c r="G80" s="100"/>
      <c r="H80" s="101" t="s">
        <v>118</v>
      </c>
      <c r="I80" s="102">
        <v>0</v>
      </c>
      <c r="J80" s="101" t="s">
        <v>118</v>
      </c>
      <c r="K80" s="102">
        <f>VLOOKUP(J80,[1]Criterios!$B$7:$C$9,2,FALSE)</f>
        <v>0</v>
      </c>
      <c r="L80" s="101"/>
      <c r="M80" s="101"/>
      <c r="N80" s="101"/>
      <c r="O80" s="101"/>
      <c r="P80" s="101"/>
      <c r="Q80" s="103">
        <f t="shared" si="3"/>
        <v>0</v>
      </c>
      <c r="R80" s="103">
        <f>IF(Q80&gt;1%,(R79-(R79*Q80)),Q80)</f>
        <v>0</v>
      </c>
      <c r="S80" s="185">
        <f>IF(R81&gt;1%,R81,R80)</f>
        <v>0</v>
      </c>
      <c r="T80" s="179"/>
      <c r="U80" s="182"/>
      <c r="V80" s="171"/>
      <c r="W80" s="96"/>
    </row>
    <row r="81" spans="1:23" ht="14.4" x14ac:dyDescent="0.25">
      <c r="A81" s="96"/>
      <c r="B81" s="197"/>
      <c r="C81" s="194"/>
      <c r="D81" s="200"/>
      <c r="E81" s="200"/>
      <c r="F81" s="184"/>
      <c r="G81" s="100"/>
      <c r="H81" s="101" t="s">
        <v>118</v>
      </c>
      <c r="I81" s="102">
        <v>0</v>
      </c>
      <c r="J81" s="101" t="s">
        <v>118</v>
      </c>
      <c r="K81" s="102">
        <f>VLOOKUP(J81,[1]Criterios!$B$7:$C$9,2,FALSE)</f>
        <v>0</v>
      </c>
      <c r="L81" s="101"/>
      <c r="M81" s="101"/>
      <c r="N81" s="101"/>
      <c r="O81" s="101"/>
      <c r="P81" s="101"/>
      <c r="Q81" s="103">
        <f t="shared" si="3"/>
        <v>0</v>
      </c>
      <c r="R81" s="103">
        <f>(R80-(R80*Q81))</f>
        <v>0</v>
      </c>
      <c r="S81" s="185"/>
      <c r="T81" s="179"/>
      <c r="U81" s="182"/>
      <c r="V81" s="171"/>
      <c r="W81" s="96"/>
    </row>
    <row r="82" spans="1:23" ht="14.4" x14ac:dyDescent="0.25">
      <c r="A82" s="96"/>
      <c r="B82" s="197"/>
      <c r="C82" s="194"/>
      <c r="D82" s="200"/>
      <c r="E82" s="200"/>
      <c r="F82" s="186"/>
      <c r="G82" s="104"/>
      <c r="H82" s="101" t="s">
        <v>118</v>
      </c>
      <c r="I82" s="102">
        <v>0</v>
      </c>
      <c r="J82" s="101" t="s">
        <v>118</v>
      </c>
      <c r="K82" s="105">
        <f>VLOOKUP(J82,[1]Criterios!$B$7:$C$9,2,FALSE)</f>
        <v>0</v>
      </c>
      <c r="L82" s="101"/>
      <c r="M82" s="101"/>
      <c r="N82" s="101"/>
      <c r="O82" s="101"/>
      <c r="P82" s="101"/>
      <c r="Q82" s="106">
        <f t="shared" si="3"/>
        <v>0</v>
      </c>
      <c r="R82" s="106">
        <f>IF(Q82&gt;1%,(R81-(R81*Q82)),Q82)</f>
        <v>0</v>
      </c>
      <c r="S82" s="188">
        <f>IF(R83&gt;1%,R83,R82)</f>
        <v>0</v>
      </c>
      <c r="T82" s="179"/>
      <c r="U82" s="182"/>
      <c r="V82" s="171"/>
      <c r="W82" s="96"/>
    </row>
    <row r="83" spans="1:23" ht="14.4" x14ac:dyDescent="0.25">
      <c r="A83" s="96"/>
      <c r="B83" s="198"/>
      <c r="C83" s="195"/>
      <c r="D83" s="201"/>
      <c r="E83" s="201"/>
      <c r="F83" s="187"/>
      <c r="G83" s="107"/>
      <c r="H83" s="108" t="s">
        <v>118</v>
      </c>
      <c r="I83" s="109">
        <v>0</v>
      </c>
      <c r="J83" s="108" t="s">
        <v>118</v>
      </c>
      <c r="K83" s="109">
        <f>VLOOKUP(J83,[1]Criterios!$B$7:$C$9,2,FALSE)</f>
        <v>0</v>
      </c>
      <c r="L83" s="108"/>
      <c r="M83" s="108"/>
      <c r="N83" s="108"/>
      <c r="O83" s="108"/>
      <c r="P83" s="108"/>
      <c r="Q83" s="110">
        <f t="shared" si="3"/>
        <v>0</v>
      </c>
      <c r="R83" s="110">
        <f>IF(Q83&gt;1%,(R82-(R82*Q83)),Q83)</f>
        <v>0</v>
      </c>
      <c r="S83" s="189"/>
      <c r="T83" s="180"/>
      <c r="U83" s="183"/>
      <c r="V83" s="171"/>
      <c r="W83" s="96"/>
    </row>
    <row r="84" spans="1:23" s="96" customFormat="1" ht="172.5" customHeight="1" x14ac:dyDescent="0.25">
      <c r="B84" s="196" t="str">
        <f>+'1. Mapa y plan de tratamiento'!E16</f>
        <v>RS-GTI-007</v>
      </c>
      <c r="C84" s="193" t="str">
        <f>+'1. Mapa y plan de tratamiento'!G16</f>
        <v xml:space="preserve">Posibilidad de afectación económica y reputacional por pérdida de la disponibilidad de los activos de información debido a la ausencia de seguimiento en la subsanación de las vulnerabilidades identificadas sobre los activos de información. </v>
      </c>
      <c r="D84" s="199" t="s">
        <v>110</v>
      </c>
      <c r="E84" s="199">
        <f>VLOOKUP(D84,[1]Criterios!$A$20:$B$24,2,FALSE)</f>
        <v>0.8</v>
      </c>
      <c r="F84" s="207" t="str">
        <f>+'1. Mapa y plan de tratamiento'!F16</f>
        <v xml:space="preserve">Ausencia de seguimiento en la subsanación de las vulnerabilidades identificadas sobre los activos de información. </v>
      </c>
      <c r="G84" s="155" t="str">
        <f>+'1. Mapa y plan de tratamiento'!M16</f>
        <v>El profesional encargado de ejecutar las actividades de Seguridad de la Información, cuatrimestralmente verifica que las vulnerabilidades reportadas a los Grupos de Sistemas de Información e Infraestructura Tecnológica han sido subsanadas,  de acuerdo a lo establecido en el procedimiento Gestión de vulnerabilidades técnicas (PCD-TI-001), con el fin de identificar las vulnerabilidades y los niveles de riesgo a los cuales están expuestos los activos de información de la Secretaría Distrital de Integración Social.
En caso de existir vulnerabilidades que no hayan sido subsanadas se notificará a vía correo electrónico al Subdirector(a) de Investigación e Información, quien tomará las acciones a las que haya lugar.
Evidencia: informe cuatrimestral que refleje las acciones ejecutadas para subsanar las vulnerabilidades encontradas y correo electrónico, cuando aplique.</v>
      </c>
      <c r="H84" s="101" t="s">
        <v>111</v>
      </c>
      <c r="I84" s="98">
        <f>VLOOKUP(H84,[1]Criterios!$B$3:$C$6,2,FALSE)</f>
        <v>0.25</v>
      </c>
      <c r="J84" s="101" t="s">
        <v>58</v>
      </c>
      <c r="K84" s="98">
        <f>VLOOKUP(J84,[1]Criterios!$B$7:$C$9,2,FALSE)</f>
        <v>0.15</v>
      </c>
      <c r="L84" s="97" t="s">
        <v>112</v>
      </c>
      <c r="M84" s="97" t="s">
        <v>113</v>
      </c>
      <c r="N84" s="97" t="s">
        <v>114</v>
      </c>
      <c r="O84" s="97" t="s">
        <v>115</v>
      </c>
      <c r="P84" s="97" t="s">
        <v>116</v>
      </c>
      <c r="Q84" s="99">
        <f t="shared" si="3"/>
        <v>0.4</v>
      </c>
      <c r="R84" s="99">
        <f>(E84-(E84*Q84))</f>
        <v>0.48</v>
      </c>
      <c r="S84" s="203">
        <f>IF(R85&gt;1%,R85,R84)</f>
        <v>0.48</v>
      </c>
      <c r="T84" s="178">
        <f>IF(S88&gt;1%,S88,(IF(S86&gt;1%,S86,S84)))</f>
        <v>0.48</v>
      </c>
      <c r="U84" s="181" t="str">
        <f>IF(T84&lt;=20%,[1]Criterios!$A$20,IF(T84&lt;=40%,[1]Criterios!$A$21,IF(T84&lt;=60%,[1]Criterios!$A$22,IF(T84&lt;=80,[1]Criterios!$A$23,[1]Criterios!$A$24))))</f>
        <v>Media</v>
      </c>
      <c r="V84" s="169" t="s">
        <v>268</v>
      </c>
    </row>
    <row r="85" spans="1:23" s="91" customFormat="1" ht="14.4" x14ac:dyDescent="0.25">
      <c r="B85" s="197"/>
      <c r="C85" s="194"/>
      <c r="D85" s="200"/>
      <c r="E85" s="200"/>
      <c r="F85" s="184"/>
      <c r="G85" s="100"/>
      <c r="H85" s="101" t="s">
        <v>118</v>
      </c>
      <c r="I85" s="102">
        <v>0</v>
      </c>
      <c r="J85" s="101" t="s">
        <v>118</v>
      </c>
      <c r="K85" s="102">
        <f>VLOOKUP(J85,[1]Criterios!$B$7:$C$9,2,FALSE)</f>
        <v>0</v>
      </c>
      <c r="L85" s="101"/>
      <c r="M85" s="101"/>
      <c r="N85" s="101"/>
      <c r="O85" s="101"/>
      <c r="P85" s="101"/>
      <c r="Q85" s="103">
        <f t="shared" si="3"/>
        <v>0</v>
      </c>
      <c r="R85" s="103">
        <f>(R84-(R84*Q85))</f>
        <v>0.48</v>
      </c>
      <c r="S85" s="185"/>
      <c r="T85" s="179"/>
      <c r="U85" s="182"/>
      <c r="V85" s="171"/>
      <c r="W85" s="96"/>
    </row>
    <row r="86" spans="1:23" s="91" customFormat="1" ht="14.1" customHeight="1" x14ac:dyDescent="0.25">
      <c r="B86" s="197"/>
      <c r="C86" s="194"/>
      <c r="D86" s="200"/>
      <c r="E86" s="200"/>
      <c r="F86" s="184"/>
      <c r="G86" s="100"/>
      <c r="H86" s="101" t="s">
        <v>118</v>
      </c>
      <c r="I86" s="102">
        <v>0</v>
      </c>
      <c r="J86" s="101" t="s">
        <v>118</v>
      </c>
      <c r="K86" s="102">
        <f>VLOOKUP(J86,[1]Criterios!$B$7:$C$9,2,FALSE)</f>
        <v>0</v>
      </c>
      <c r="L86" s="101"/>
      <c r="M86" s="101"/>
      <c r="N86" s="101"/>
      <c r="O86" s="101"/>
      <c r="P86" s="101"/>
      <c r="Q86" s="103">
        <f t="shared" si="3"/>
        <v>0</v>
      </c>
      <c r="R86" s="103">
        <f>IF(Q86&gt;1%,(R85-(R85*Q86)),Q86)</f>
        <v>0</v>
      </c>
      <c r="S86" s="185">
        <f>IF(R87&gt;1%,R87,R86)</f>
        <v>0</v>
      </c>
      <c r="T86" s="179"/>
      <c r="U86" s="182"/>
      <c r="V86" s="171"/>
      <c r="W86" s="96"/>
    </row>
    <row r="87" spans="1:23" s="91" customFormat="1" ht="14.1" customHeight="1" x14ac:dyDescent="0.25">
      <c r="B87" s="197"/>
      <c r="C87" s="194"/>
      <c r="D87" s="200"/>
      <c r="E87" s="200"/>
      <c r="F87" s="184"/>
      <c r="G87" s="100"/>
      <c r="H87" s="101" t="s">
        <v>118</v>
      </c>
      <c r="I87" s="102">
        <v>0</v>
      </c>
      <c r="J87" s="101" t="s">
        <v>118</v>
      </c>
      <c r="K87" s="102">
        <f>VLOOKUP(J87,[1]Criterios!$B$7:$C$9,2,FALSE)</f>
        <v>0</v>
      </c>
      <c r="L87" s="101"/>
      <c r="M87" s="101"/>
      <c r="N87" s="101"/>
      <c r="O87" s="101"/>
      <c r="P87" s="101"/>
      <c r="Q87" s="103">
        <f t="shared" si="3"/>
        <v>0</v>
      </c>
      <c r="R87" s="103">
        <f>(R86-(R86*Q87))</f>
        <v>0</v>
      </c>
      <c r="S87" s="185"/>
      <c r="T87" s="179"/>
      <c r="U87" s="182"/>
      <c r="V87" s="171"/>
      <c r="W87" s="96"/>
    </row>
    <row r="88" spans="1:23" s="91" customFormat="1" ht="14.1" customHeight="1" x14ac:dyDescent="0.25">
      <c r="B88" s="197"/>
      <c r="C88" s="194"/>
      <c r="D88" s="200"/>
      <c r="E88" s="200"/>
      <c r="F88" s="186"/>
      <c r="G88" s="104"/>
      <c r="H88" s="101" t="s">
        <v>118</v>
      </c>
      <c r="I88" s="102">
        <v>0</v>
      </c>
      <c r="J88" s="101" t="s">
        <v>118</v>
      </c>
      <c r="K88" s="105">
        <f>VLOOKUP(J88,[1]Criterios!$B$7:$C$9,2,FALSE)</f>
        <v>0</v>
      </c>
      <c r="L88" s="101"/>
      <c r="M88" s="101"/>
      <c r="N88" s="101"/>
      <c r="O88" s="101"/>
      <c r="P88" s="101"/>
      <c r="Q88" s="106">
        <f t="shared" si="3"/>
        <v>0</v>
      </c>
      <c r="R88" s="106">
        <f>IF(Q88&gt;1%,(R87-(R87*Q88)),Q88)</f>
        <v>0</v>
      </c>
      <c r="S88" s="188">
        <f>IF(R89&gt;1%,R89,R88)</f>
        <v>0</v>
      </c>
      <c r="T88" s="179"/>
      <c r="U88" s="182"/>
      <c r="V88" s="171"/>
      <c r="W88" s="96"/>
    </row>
    <row r="89" spans="1:23" s="91" customFormat="1" ht="14.1" customHeight="1" x14ac:dyDescent="0.25">
      <c r="B89" s="198"/>
      <c r="C89" s="195"/>
      <c r="D89" s="201"/>
      <c r="E89" s="201"/>
      <c r="F89" s="187"/>
      <c r="G89" s="107"/>
      <c r="H89" s="108" t="s">
        <v>118</v>
      </c>
      <c r="I89" s="109">
        <v>0</v>
      </c>
      <c r="J89" s="108" t="s">
        <v>118</v>
      </c>
      <c r="K89" s="109">
        <f>VLOOKUP(J89,[1]Criterios!$B$7:$C$9,2,FALSE)</f>
        <v>0</v>
      </c>
      <c r="L89" s="108"/>
      <c r="M89" s="108"/>
      <c r="N89" s="108"/>
      <c r="O89" s="108"/>
      <c r="P89" s="108"/>
      <c r="Q89" s="110">
        <f t="shared" si="3"/>
        <v>0</v>
      </c>
      <c r="R89" s="110">
        <f>IF(Q89&gt;1%,(R88-(R88*Q89)),Q89)</f>
        <v>0</v>
      </c>
      <c r="S89" s="189"/>
      <c r="T89" s="180"/>
      <c r="U89" s="183"/>
      <c r="V89" s="171"/>
      <c r="W89" s="96"/>
    </row>
    <row r="90" spans="1:23" ht="172.5" customHeight="1" x14ac:dyDescent="0.25">
      <c r="B90" s="196" t="str">
        <f>+'1. Mapa y plan de tratamiento'!E17</f>
        <v>RS-GTI-008</v>
      </c>
      <c r="C90" s="193" t="str">
        <f>+'1. Mapa y plan de tratamiento'!G17</f>
        <v>Posibilidad de afectación económica y reputacional por pérdida de la disponibilidad de los activos de información debido a la ausencia de seguimiento en la instalación y depuración de software no autorizado en los dispositivos de la entidad.</v>
      </c>
      <c r="D90" s="199" t="s">
        <v>110</v>
      </c>
      <c r="E90" s="199">
        <f>VLOOKUP(D90,[1]Criterios!$A$20:$B$24,2,FALSE)</f>
        <v>0.8</v>
      </c>
      <c r="F90" s="207" t="str">
        <f>+'1. Mapa y plan de tratamiento'!F17</f>
        <v>Ausencia de seguimiento en la instalación y depuración de software no autorizado en los dispositivos de la entidad.</v>
      </c>
      <c r="G90" s="155" t="str">
        <f>+'1. Mapa y plan de tratamiento'!M17</f>
        <v>El profesional encargado de ejecutar las actividades de Seguridad de la Información, Líder de infraestructura y Líder de mesa de servicio, como responsables de la gestión de software y el equipo encargado de la administración de activos tecnológicos, cuatrimestralmente revisan que en los dispositivos de la entidad se estén instalando únicamente el software autorizado por la Subdirección de Investigación e Información, de acuerdo con lo establecido en el procedimiento Control licenciamiento y software para estaciones de trabajo (PCD-SMT-015).
En caso de identificar software instalado no autorizados se  notificará a vía correo electrónico al Subdirector(a) de Investigación e Información, quien tomará las acciones a las que haya lugar.
Evidencia: informe cuatrimestral y correo electrónico, cuando aplique.</v>
      </c>
      <c r="H90" s="101" t="s">
        <v>111</v>
      </c>
      <c r="I90" s="98">
        <f>VLOOKUP(H90,[1]Criterios!$B$3:$C$6,2,FALSE)</f>
        <v>0.25</v>
      </c>
      <c r="J90" s="101" t="s">
        <v>58</v>
      </c>
      <c r="K90" s="98">
        <f>VLOOKUP(J90,[1]Criterios!$B$7:$C$9,2,FALSE)</f>
        <v>0.15</v>
      </c>
      <c r="L90" s="97" t="s">
        <v>112</v>
      </c>
      <c r="M90" s="97" t="s">
        <v>113</v>
      </c>
      <c r="N90" s="97" t="s">
        <v>114</v>
      </c>
      <c r="O90" s="97" t="s">
        <v>115</v>
      </c>
      <c r="P90" s="97" t="s">
        <v>116</v>
      </c>
      <c r="Q90" s="99">
        <f t="shared" si="3"/>
        <v>0.4</v>
      </c>
      <c r="R90" s="99">
        <f>(E90-(E90*Q90))</f>
        <v>0.48</v>
      </c>
      <c r="S90" s="203">
        <f>IF(R91&gt;1%,R91,R90)</f>
        <v>0.48</v>
      </c>
      <c r="T90" s="178">
        <f>IF(S94&gt;1%,S94,(IF(S92&gt;1%,S92,S90)))</f>
        <v>0.48</v>
      </c>
      <c r="U90" s="181" t="str">
        <f>IF(T90&lt;=20%,[1]Criterios!$A$20,IF(T90&lt;=40%,[1]Criterios!$A$21,IF(T90&lt;=60%,[1]Criterios!$A$22,IF(T90&lt;=80,[1]Criterios!$A$23,[1]Criterios!$A$24))))</f>
        <v>Media</v>
      </c>
      <c r="V90" s="169" t="s">
        <v>268</v>
      </c>
      <c r="W90" s="96"/>
    </row>
    <row r="91" spans="1:23" ht="14.4" x14ac:dyDescent="0.25">
      <c r="B91" s="197"/>
      <c r="C91" s="194"/>
      <c r="D91" s="200"/>
      <c r="E91" s="200"/>
      <c r="F91" s="184"/>
      <c r="G91" s="100"/>
      <c r="H91" s="101" t="s">
        <v>118</v>
      </c>
      <c r="I91" s="102">
        <v>0</v>
      </c>
      <c r="J91" s="101" t="s">
        <v>118</v>
      </c>
      <c r="K91" s="102">
        <f>VLOOKUP(J91,[1]Criterios!$B$7:$C$9,2,FALSE)</f>
        <v>0</v>
      </c>
      <c r="L91" s="101"/>
      <c r="M91" s="101"/>
      <c r="N91" s="101"/>
      <c r="O91" s="101"/>
      <c r="P91" s="101"/>
      <c r="Q91" s="103">
        <f t="shared" si="3"/>
        <v>0</v>
      </c>
      <c r="R91" s="103">
        <f>(R90-(R90*Q91))</f>
        <v>0.48</v>
      </c>
      <c r="S91" s="185"/>
      <c r="T91" s="179"/>
      <c r="U91" s="182"/>
      <c r="V91" s="127"/>
      <c r="W91" s="96"/>
    </row>
    <row r="92" spans="1:23" ht="14.4" x14ac:dyDescent="0.25">
      <c r="B92" s="197"/>
      <c r="C92" s="194"/>
      <c r="D92" s="200"/>
      <c r="E92" s="200"/>
      <c r="F92" s="184"/>
      <c r="G92" s="100"/>
      <c r="H92" s="101" t="s">
        <v>118</v>
      </c>
      <c r="I92" s="102">
        <v>0</v>
      </c>
      <c r="J92" s="101" t="s">
        <v>118</v>
      </c>
      <c r="K92" s="102">
        <f>VLOOKUP(J92,[1]Criterios!$B$7:$C$9,2,FALSE)</f>
        <v>0</v>
      </c>
      <c r="L92" s="101"/>
      <c r="M92" s="101"/>
      <c r="N92" s="101"/>
      <c r="O92" s="101"/>
      <c r="P92" s="101"/>
      <c r="Q92" s="103">
        <f t="shared" si="3"/>
        <v>0</v>
      </c>
      <c r="R92" s="103">
        <f>IF(Q92&gt;1%,(R91-(R91*Q92)),Q92)</f>
        <v>0</v>
      </c>
      <c r="S92" s="185">
        <f>IF(R93&gt;1%,R93,R92)</f>
        <v>0</v>
      </c>
      <c r="T92" s="179"/>
      <c r="U92" s="182"/>
      <c r="V92" s="127"/>
      <c r="W92" s="96"/>
    </row>
    <row r="93" spans="1:23" ht="14.4" x14ac:dyDescent="0.25">
      <c r="A93" s="91"/>
      <c r="B93" s="197"/>
      <c r="C93" s="194"/>
      <c r="D93" s="200"/>
      <c r="E93" s="200"/>
      <c r="F93" s="184"/>
      <c r="G93" s="100"/>
      <c r="H93" s="101" t="s">
        <v>118</v>
      </c>
      <c r="I93" s="102">
        <v>0</v>
      </c>
      <c r="J93" s="101" t="s">
        <v>118</v>
      </c>
      <c r="K93" s="102">
        <f>VLOOKUP(J93,[1]Criterios!$B$7:$C$9,2,FALSE)</f>
        <v>0</v>
      </c>
      <c r="L93" s="101"/>
      <c r="M93" s="101"/>
      <c r="N93" s="101"/>
      <c r="O93" s="101"/>
      <c r="P93" s="101"/>
      <c r="Q93" s="103">
        <f t="shared" si="3"/>
        <v>0</v>
      </c>
      <c r="R93" s="103">
        <f>(R92-(R92*Q93))</f>
        <v>0</v>
      </c>
      <c r="S93" s="185"/>
      <c r="T93" s="179"/>
      <c r="U93" s="182"/>
      <c r="V93" s="127"/>
      <c r="W93" s="96"/>
    </row>
    <row r="94" spans="1:23" ht="14.4" x14ac:dyDescent="0.25">
      <c r="A94" s="91"/>
      <c r="B94" s="197"/>
      <c r="C94" s="194"/>
      <c r="D94" s="200"/>
      <c r="E94" s="200"/>
      <c r="F94" s="186"/>
      <c r="G94" s="104"/>
      <c r="H94" s="101" t="s">
        <v>118</v>
      </c>
      <c r="I94" s="102">
        <v>0</v>
      </c>
      <c r="J94" s="101" t="s">
        <v>118</v>
      </c>
      <c r="K94" s="105">
        <f>VLOOKUP(J94,[1]Criterios!$B$7:$C$9,2,FALSE)</f>
        <v>0</v>
      </c>
      <c r="L94" s="101"/>
      <c r="M94" s="101"/>
      <c r="N94" s="101"/>
      <c r="O94" s="101"/>
      <c r="P94" s="101"/>
      <c r="Q94" s="106">
        <f t="shared" si="3"/>
        <v>0</v>
      </c>
      <c r="R94" s="106">
        <f>IF(Q94&gt;1%,(R93-(R93*Q94)),Q94)</f>
        <v>0</v>
      </c>
      <c r="S94" s="188">
        <f>IF(R95&gt;1%,R95,R94)</f>
        <v>0</v>
      </c>
      <c r="T94" s="179"/>
      <c r="U94" s="182"/>
      <c r="V94" s="127"/>
      <c r="W94" s="96"/>
    </row>
    <row r="95" spans="1:23" ht="14.4" x14ac:dyDescent="0.25">
      <c r="A95" s="91"/>
      <c r="B95" s="198"/>
      <c r="C95" s="195"/>
      <c r="D95" s="201"/>
      <c r="E95" s="201"/>
      <c r="F95" s="187"/>
      <c r="G95" s="107"/>
      <c r="H95" s="108" t="s">
        <v>118</v>
      </c>
      <c r="I95" s="109">
        <v>0</v>
      </c>
      <c r="J95" s="108" t="s">
        <v>118</v>
      </c>
      <c r="K95" s="109">
        <f>VLOOKUP(J95,[1]Criterios!$B$7:$C$9,2,FALSE)</f>
        <v>0</v>
      </c>
      <c r="L95" s="108"/>
      <c r="M95" s="108"/>
      <c r="N95" s="108"/>
      <c r="O95" s="108"/>
      <c r="P95" s="108"/>
      <c r="Q95" s="110">
        <f t="shared" si="3"/>
        <v>0</v>
      </c>
      <c r="R95" s="110">
        <f>IF(Q95&gt;1%,(R94-(R94*Q95)),Q95)</f>
        <v>0</v>
      </c>
      <c r="S95" s="189"/>
      <c r="T95" s="180"/>
      <c r="U95" s="183"/>
      <c r="V95" s="127"/>
      <c r="W95" s="96"/>
    </row>
    <row r="96" spans="1:23" x14ac:dyDescent="0.25">
      <c r="B96" s="111"/>
      <c r="C96" s="111"/>
      <c r="D96" s="111"/>
      <c r="E96" s="111"/>
      <c r="F96" s="111"/>
      <c r="G96" s="111"/>
      <c r="J96" s="83"/>
      <c r="K96" s="83"/>
      <c r="L96" s="83"/>
      <c r="M96" s="83"/>
      <c r="N96" s="83"/>
      <c r="O96" s="83"/>
      <c r="P96" s="83"/>
      <c r="Q96" s="83"/>
      <c r="R96" s="83"/>
      <c r="S96" s="83"/>
      <c r="T96" s="113"/>
      <c r="U96" s="83"/>
    </row>
    <row r="97" spans="1:23" s="117" customFormat="1" ht="5.25" customHeight="1" x14ac:dyDescent="0.25">
      <c r="B97" s="118"/>
      <c r="C97" s="118"/>
      <c r="D97" s="119"/>
      <c r="E97" s="119"/>
      <c r="F97" s="119"/>
      <c r="G97" s="120"/>
      <c r="H97" s="121"/>
      <c r="I97" s="121"/>
      <c r="J97" s="120"/>
      <c r="K97" s="120"/>
      <c r="L97" s="120"/>
      <c r="M97" s="119"/>
      <c r="N97" s="119"/>
      <c r="O97" s="119"/>
    </row>
    <row r="98" spans="1:23" s="117" customFormat="1" x14ac:dyDescent="0.25">
      <c r="B98" s="118"/>
      <c r="C98" s="118"/>
      <c r="D98" s="119"/>
      <c r="E98" s="119"/>
      <c r="F98" s="119"/>
      <c r="G98" s="120"/>
      <c r="H98" s="121"/>
      <c r="I98" s="121"/>
      <c r="J98" s="120"/>
      <c r="K98" s="120"/>
      <c r="L98" s="120"/>
      <c r="M98" s="119"/>
      <c r="N98" s="119"/>
      <c r="O98" s="119"/>
    </row>
    <row r="99" spans="1:23" s="117" customFormat="1" ht="6.75" customHeight="1" x14ac:dyDescent="0.25">
      <c r="A99" s="122"/>
      <c r="B99" s="123"/>
      <c r="C99" s="123"/>
      <c r="D99" s="123"/>
      <c r="E99" s="123"/>
      <c r="F99" s="123"/>
      <c r="G99" s="123"/>
      <c r="H99" s="121"/>
      <c r="I99" s="121"/>
      <c r="J99" s="121"/>
      <c r="K99" s="121"/>
      <c r="L99" s="121"/>
      <c r="M99" s="121"/>
      <c r="N99" s="121"/>
      <c r="O99" s="121"/>
      <c r="P99" s="121"/>
      <c r="Q99" s="121"/>
      <c r="R99" s="121"/>
      <c r="S99" s="121"/>
      <c r="T99" s="121"/>
      <c r="U99" s="121"/>
    </row>
    <row r="100" spans="1:23" s="117" customFormat="1" ht="16.5" customHeight="1" x14ac:dyDescent="0.25">
      <c r="A100" s="122"/>
      <c r="B100" s="246" t="s">
        <v>127</v>
      </c>
      <c r="C100" s="246"/>
      <c r="D100" s="246"/>
      <c r="E100" s="246"/>
      <c r="F100" s="246"/>
      <c r="G100" s="246"/>
      <c r="H100" s="246"/>
      <c r="I100" s="246"/>
      <c r="J100" s="246"/>
      <c r="K100" s="246"/>
      <c r="L100" s="246"/>
      <c r="M100" s="246"/>
      <c r="N100" s="246"/>
      <c r="O100" s="246"/>
      <c r="P100" s="246"/>
      <c r="Q100" s="246"/>
      <c r="R100" s="246"/>
      <c r="S100" s="246"/>
      <c r="T100" s="246"/>
      <c r="U100" s="246"/>
      <c r="V100" s="246"/>
      <c r="W100" s="246"/>
    </row>
    <row r="101" spans="1:23" s="117" customFormat="1" ht="13.8" x14ac:dyDescent="0.25">
      <c r="A101" s="122"/>
      <c r="B101" s="124"/>
      <c r="C101" s="124"/>
      <c r="D101" s="125"/>
      <c r="E101" s="125"/>
      <c r="F101" s="125"/>
      <c r="G101" s="120"/>
      <c r="H101" s="126"/>
      <c r="I101" s="126"/>
      <c r="J101" s="126"/>
      <c r="K101" s="126"/>
      <c r="L101" s="126"/>
      <c r="M101" s="119"/>
      <c r="N101" s="119"/>
      <c r="O101" s="119"/>
    </row>
    <row r="102" spans="1:23" s="117" customFormat="1" ht="15" customHeight="1" x14ac:dyDescent="0.25">
      <c r="A102" s="122"/>
      <c r="B102" s="247" t="s">
        <v>83</v>
      </c>
      <c r="C102" s="248"/>
      <c r="D102" s="249">
        <v>46157</v>
      </c>
      <c r="E102" s="250"/>
      <c r="F102" s="126" t="s">
        <v>84</v>
      </c>
      <c r="G102" s="221" t="s">
        <v>49</v>
      </c>
      <c r="H102" s="222"/>
      <c r="I102" s="223" t="s">
        <v>125</v>
      </c>
      <c r="J102" s="217"/>
      <c r="K102" s="217"/>
      <c r="L102" s="217"/>
      <c r="M102" s="218"/>
      <c r="N102" s="253" t="s">
        <v>263</v>
      </c>
      <c r="O102" s="254"/>
      <c r="P102" s="254"/>
      <c r="Q102" s="254"/>
      <c r="R102" s="255"/>
      <c r="T102" s="121"/>
      <c r="U102" s="121"/>
    </row>
    <row r="103" spans="1:23" s="117" customFormat="1" ht="13.8" x14ac:dyDescent="0.25">
      <c r="A103" s="122"/>
      <c r="B103" s="124"/>
      <c r="C103" s="124"/>
      <c r="D103" s="125"/>
      <c r="E103" s="125"/>
      <c r="F103" s="125"/>
      <c r="G103" s="120"/>
      <c r="H103" s="251"/>
      <c r="I103" s="251"/>
      <c r="J103" s="251"/>
      <c r="K103" s="251"/>
      <c r="L103" s="251"/>
      <c r="M103" s="119"/>
      <c r="N103" s="119"/>
      <c r="O103" s="119"/>
    </row>
    <row r="104" spans="1:23" s="94" customFormat="1" ht="28.5" customHeight="1" x14ac:dyDescent="0.25">
      <c r="B104" s="209" t="s">
        <v>87</v>
      </c>
      <c r="C104" s="209" t="s">
        <v>88</v>
      </c>
      <c r="D104" s="209" t="s">
        <v>89</v>
      </c>
      <c r="E104" s="209"/>
      <c r="F104" s="210" t="s">
        <v>90</v>
      </c>
      <c r="G104" s="209" t="s">
        <v>91</v>
      </c>
      <c r="H104" s="213" t="s">
        <v>92</v>
      </c>
      <c r="I104" s="214"/>
      <c r="J104" s="214"/>
      <c r="K104" s="214"/>
      <c r="L104" s="214"/>
      <c r="M104" s="214"/>
      <c r="N104" s="214"/>
      <c r="O104" s="214"/>
      <c r="P104" s="215"/>
      <c r="Q104" s="224" t="s">
        <v>93</v>
      </c>
      <c r="R104" s="224"/>
      <c r="S104" s="224"/>
      <c r="T104" s="224"/>
      <c r="U104" s="225" t="s">
        <v>94</v>
      </c>
      <c r="V104" s="226" t="s">
        <v>126</v>
      </c>
      <c r="W104" s="252" t="s">
        <v>128</v>
      </c>
    </row>
    <row r="105" spans="1:23" s="94" customFormat="1" ht="21.75" customHeight="1" x14ac:dyDescent="0.25">
      <c r="B105" s="209"/>
      <c r="C105" s="209"/>
      <c r="D105" s="209"/>
      <c r="E105" s="209"/>
      <c r="F105" s="211"/>
      <c r="G105" s="209"/>
      <c r="H105" s="213" t="s">
        <v>95</v>
      </c>
      <c r="I105" s="214"/>
      <c r="J105" s="214"/>
      <c r="K105" s="215"/>
      <c r="L105" s="213" t="s">
        <v>96</v>
      </c>
      <c r="M105" s="214"/>
      <c r="N105" s="214"/>
      <c r="O105" s="214"/>
      <c r="P105" s="215"/>
      <c r="Q105" s="227" t="s">
        <v>97</v>
      </c>
      <c r="R105" s="227" t="s">
        <v>98</v>
      </c>
      <c r="S105" s="227" t="s">
        <v>99</v>
      </c>
      <c r="T105" s="229" t="s">
        <v>100</v>
      </c>
      <c r="U105" s="225" t="s">
        <v>101</v>
      </c>
      <c r="V105" s="226"/>
      <c r="W105" s="252"/>
    </row>
    <row r="106" spans="1:23" s="94" customFormat="1" ht="66" x14ac:dyDescent="0.25">
      <c r="B106" s="209"/>
      <c r="C106" s="209"/>
      <c r="D106" s="95" t="s">
        <v>102</v>
      </c>
      <c r="E106" s="95" t="s">
        <v>36</v>
      </c>
      <c r="F106" s="212"/>
      <c r="G106" s="209"/>
      <c r="H106" s="95" t="s">
        <v>103</v>
      </c>
      <c r="I106" s="95" t="s">
        <v>104</v>
      </c>
      <c r="J106" s="95" t="s">
        <v>105</v>
      </c>
      <c r="K106" s="95" t="s">
        <v>104</v>
      </c>
      <c r="L106" s="95" t="s">
        <v>106</v>
      </c>
      <c r="M106" s="39" t="s">
        <v>38</v>
      </c>
      <c r="N106" s="39" t="s">
        <v>107</v>
      </c>
      <c r="O106" s="39" t="s">
        <v>108</v>
      </c>
      <c r="P106" s="95" t="s">
        <v>109</v>
      </c>
      <c r="Q106" s="228"/>
      <c r="R106" s="228"/>
      <c r="S106" s="228"/>
      <c r="T106" s="230"/>
      <c r="U106" s="225"/>
      <c r="V106" s="226"/>
      <c r="W106" s="252"/>
    </row>
    <row r="107" spans="1:23" s="96" customFormat="1" ht="171.6" x14ac:dyDescent="0.25">
      <c r="B107" s="196" t="str">
        <f>+'1. Mapa y plan de tratamiento'!E11</f>
        <v>RS-GTI-001</v>
      </c>
      <c r="C107" s="193" t="str">
        <f>+'1. Mapa y plan de tratamiento'!G11</f>
        <v xml:space="preserve">Posibilidad de afectación económica y reputacional por pérdida de la disponibilidad de los activos de información debido a la ausencia de seguimiento de la implementación de las actividades del plan de seguridad  y a la carencia de conocimiento sobre los diferentes lineamientos de seguridad de la información generando brechas de seguridad sobre los activos de información. </v>
      </c>
      <c r="D107" s="196" t="s">
        <v>110</v>
      </c>
      <c r="E107" s="199">
        <f>VLOOKUP(D107,[1]Criterios!$A$20:$B$24,2,FALSE)</f>
        <v>0.8</v>
      </c>
      <c r="F107" s="206" t="str">
        <f>+'1. Mapa y plan de tratamiento'!F11</f>
        <v xml:space="preserve">Ausencia de seguimiento de la implementación de las actividades del plan de seguridad generando brechas de seguridad sobre los activos de información. 
</v>
      </c>
      <c r="G107" s="153" t="str">
        <f>+'1. Mapa y plan de tratamiento'!M11</f>
        <v>El profesional encargado de ejecutar las actividades de Seguridad de la Información, trimestralmente verifica que las actividades propuestas en el Plan de Seguridad y Privacidad de la Información (PLA-GTI-003) se hayan ejecutado conforme a lo planteado, a través de la generación de un informe que denote el avance, con el fin de fortalecer el seguimiento y evitar las brechas de seguridad sobre los activos de información.
En caso de que se identifiquen retrasos en las actividades planteadas se deben informar vía correo electrónico al Líder de Gobierno Digital, indicando los argumentos por los cuales no se cumplieron las actividades planteadas y proceder con las acciones respectivas para dar solución a lo presentado
Evidencia: informe y correo electrónico, cuando aplique.</v>
      </c>
      <c r="H107" s="101" t="s">
        <v>111</v>
      </c>
      <c r="I107" s="98">
        <f>VLOOKUP(H107,[1]Criterios!$B$3:$C$6,2,FALSE)</f>
        <v>0.25</v>
      </c>
      <c r="J107" s="101" t="s">
        <v>58</v>
      </c>
      <c r="K107" s="98">
        <f>VLOOKUP(J107,[1]Criterios!$B$7:$C$9,2,FALSE)</f>
        <v>0.15</v>
      </c>
      <c r="L107" s="97" t="s">
        <v>112</v>
      </c>
      <c r="M107" s="97" t="s">
        <v>113</v>
      </c>
      <c r="N107" s="97" t="s">
        <v>114</v>
      </c>
      <c r="O107" s="97" t="s">
        <v>115</v>
      </c>
      <c r="P107" s="97" t="s">
        <v>116</v>
      </c>
      <c r="Q107" s="99">
        <f t="shared" ref="Q107:Q142" si="4">+I107+K107</f>
        <v>0.4</v>
      </c>
      <c r="R107" s="99">
        <f>(E107-(E107*Q107))</f>
        <v>0.48</v>
      </c>
      <c r="S107" s="203">
        <f>IF(R108&gt;1%,R108,R107)</f>
        <v>0.48</v>
      </c>
      <c r="T107" s="178">
        <f>IF(S111&gt;1%,S111,(IF(S109&gt;1%,S109,S107)))</f>
        <v>0.28799999999999998</v>
      </c>
      <c r="U107" s="181" t="str">
        <f>IF(T107&lt;=20%,[1]Criterios!$A$20,IF(T107&lt;=40%,[1]Criterios!$A$21,IF(T107&lt;=60%,[1]Criterios!$A$22,IF(T107&lt;=80,[1]Criterios!$A$23,[1]Criterios!$A$24))))</f>
        <v>Baja</v>
      </c>
      <c r="V107" s="174" t="s">
        <v>264</v>
      </c>
      <c r="W107" s="135" t="s">
        <v>265</v>
      </c>
    </row>
    <row r="108" spans="1:23" s="96" customFormat="1" ht="14.4" x14ac:dyDescent="0.25">
      <c r="B108" s="197"/>
      <c r="C108" s="194"/>
      <c r="D108" s="197"/>
      <c r="E108" s="200"/>
      <c r="F108" s="202"/>
      <c r="G108" s="154"/>
      <c r="H108" s="101" t="s">
        <v>118</v>
      </c>
      <c r="I108" s="102">
        <v>0</v>
      </c>
      <c r="J108" s="101" t="s">
        <v>118</v>
      </c>
      <c r="K108" s="102">
        <f>VLOOKUP(J108,[1]Criterios!$B$7:$C$9,2,FALSE)</f>
        <v>0</v>
      </c>
      <c r="L108" s="101"/>
      <c r="M108" s="101"/>
      <c r="N108" s="101"/>
      <c r="O108" s="101"/>
      <c r="P108" s="101"/>
      <c r="Q108" s="103">
        <f t="shared" si="4"/>
        <v>0</v>
      </c>
      <c r="R108" s="103">
        <f>(R107-(R107*Q108))</f>
        <v>0.48</v>
      </c>
      <c r="S108" s="185"/>
      <c r="T108" s="179"/>
      <c r="U108" s="182"/>
      <c r="V108" s="175"/>
      <c r="W108" s="136"/>
    </row>
    <row r="109" spans="1:23" s="96" customFormat="1" ht="171.6" x14ac:dyDescent="0.25">
      <c r="B109" s="197"/>
      <c r="C109" s="194"/>
      <c r="D109" s="197"/>
      <c r="E109" s="200"/>
      <c r="F109" s="202" t="str">
        <f>+'1. Mapa y plan de tratamiento'!F12</f>
        <v>Carencia de conocimiento sobre los diferentes lineamientos de seguridad de la información.</v>
      </c>
      <c r="G109" s="155" t="str">
        <f>+'1. Mapa y plan de tratamiento'!M12</f>
        <v>El profesional encargado de ejecutar las actividades de Seguridad de la Información revisa cuatrimestralmente que los usuarios matriculados en el Curso de Seguridad de la Información de la entidad, disponible en la plataforma "Moodle" hayan realizado la finalización de este, generando un informe en donde se denote el grado de aplicación del curso, de acuerdo con el plan Sensibilización, capacitación y comunicación de seguridad y privacidad de la información (PLA-GTI-002) y con el fin de apoyar en la gestión del conocimiento referente a la seguridad de la información.
En caso de que se identifique que existen usuarios que no hayan realizado el Curso de Seguridad, se notificará vía correo electrónico al Subdirector(a) de Investigación e Información las personas faltantes quien tomará las acciones a las que haya lugar.
Evidencia: informe y correo electrónico, cuando aplique.</v>
      </c>
      <c r="H109" s="101" t="s">
        <v>111</v>
      </c>
      <c r="I109" s="102">
        <f>VLOOKUP(H109,[1]Criterios!$B$3:$C$6,2,FALSE)</f>
        <v>0.25</v>
      </c>
      <c r="J109" s="101" t="s">
        <v>58</v>
      </c>
      <c r="K109" s="102">
        <f>VLOOKUP(J109,[1]Criterios!$B$7:$C$9,2,FALSE)</f>
        <v>0.15</v>
      </c>
      <c r="L109" s="101" t="s">
        <v>112</v>
      </c>
      <c r="M109" s="101" t="s">
        <v>113</v>
      </c>
      <c r="N109" s="101" t="s">
        <v>114</v>
      </c>
      <c r="O109" s="101" t="s">
        <v>115</v>
      </c>
      <c r="P109" s="101" t="s">
        <v>116</v>
      </c>
      <c r="Q109" s="103">
        <f t="shared" si="4"/>
        <v>0.4</v>
      </c>
      <c r="R109" s="103">
        <f>IF(Q109&gt;1%,(R108-(R108*Q109)),Q109)</f>
        <v>0.28799999999999998</v>
      </c>
      <c r="S109" s="185">
        <f>IF(R110&gt;1%,R110,R109)</f>
        <v>0.28799999999999998</v>
      </c>
      <c r="T109" s="179"/>
      <c r="U109" s="182"/>
      <c r="V109" s="174" t="s">
        <v>264</v>
      </c>
      <c r="W109" s="176" t="s">
        <v>266</v>
      </c>
    </row>
    <row r="110" spans="1:23" s="96" customFormat="1" ht="14.4" x14ac:dyDescent="0.25">
      <c r="B110" s="197"/>
      <c r="C110" s="194"/>
      <c r="D110" s="197"/>
      <c r="E110" s="200"/>
      <c r="F110" s="202"/>
      <c r="G110" s="154"/>
      <c r="H110" s="101" t="s">
        <v>118</v>
      </c>
      <c r="I110" s="102">
        <v>0</v>
      </c>
      <c r="J110" s="101" t="s">
        <v>118</v>
      </c>
      <c r="K110" s="102">
        <f>VLOOKUP(J110,[1]Criterios!$B$7:$C$9,2,FALSE)</f>
        <v>0</v>
      </c>
      <c r="L110" s="101"/>
      <c r="M110" s="101"/>
      <c r="N110" s="101"/>
      <c r="O110" s="101"/>
      <c r="P110" s="101"/>
      <c r="Q110" s="103">
        <f t="shared" si="4"/>
        <v>0</v>
      </c>
      <c r="R110" s="103">
        <f>(R109-(R109*Q110))</f>
        <v>0.28799999999999998</v>
      </c>
      <c r="S110" s="185"/>
      <c r="T110" s="179"/>
      <c r="U110" s="182"/>
      <c r="V110" s="175"/>
      <c r="W110" s="136"/>
    </row>
    <row r="111" spans="1:23" s="96" customFormat="1" ht="14.4" x14ac:dyDescent="0.25">
      <c r="B111" s="197"/>
      <c r="C111" s="194"/>
      <c r="D111" s="197"/>
      <c r="E111" s="200"/>
      <c r="F111" s="204"/>
      <c r="G111" s="167"/>
      <c r="H111" s="101" t="s">
        <v>118</v>
      </c>
      <c r="I111" s="102">
        <v>0</v>
      </c>
      <c r="J111" s="101" t="s">
        <v>118</v>
      </c>
      <c r="K111" s="105">
        <f>VLOOKUP(J111,[1]Criterios!$B$7:$C$9,2,FALSE)</f>
        <v>0</v>
      </c>
      <c r="L111" s="101"/>
      <c r="M111" s="101"/>
      <c r="N111" s="101"/>
      <c r="O111" s="101"/>
      <c r="P111" s="101"/>
      <c r="Q111" s="106">
        <f t="shared" si="4"/>
        <v>0</v>
      </c>
      <c r="R111" s="106">
        <f>IF(Q111&gt;1%,(R110-(R110*Q111)),Q111)</f>
        <v>0</v>
      </c>
      <c r="S111" s="188">
        <f>IF(R112&gt;1%,R112,R111)</f>
        <v>0</v>
      </c>
      <c r="T111" s="179"/>
      <c r="U111" s="182"/>
      <c r="V111" s="175"/>
      <c r="W111" s="136"/>
    </row>
    <row r="112" spans="1:23" s="96" customFormat="1" ht="14.4" x14ac:dyDescent="0.25">
      <c r="B112" s="198"/>
      <c r="C112" s="195"/>
      <c r="D112" s="198"/>
      <c r="E112" s="201"/>
      <c r="F112" s="205"/>
      <c r="G112" s="168"/>
      <c r="H112" s="108" t="s">
        <v>118</v>
      </c>
      <c r="I112" s="109">
        <v>0</v>
      </c>
      <c r="J112" s="108" t="s">
        <v>118</v>
      </c>
      <c r="K112" s="109">
        <f>VLOOKUP(J112,[1]Criterios!$B$7:$C$9,2,FALSE)</f>
        <v>0</v>
      </c>
      <c r="L112" s="108"/>
      <c r="M112" s="108"/>
      <c r="N112" s="108"/>
      <c r="O112" s="108"/>
      <c r="P112" s="108"/>
      <c r="Q112" s="110">
        <f t="shared" si="4"/>
        <v>0</v>
      </c>
      <c r="R112" s="110">
        <f>IF(Q112&gt;1%,(R111-(R111*Q112)),Q112)</f>
        <v>0</v>
      </c>
      <c r="S112" s="189"/>
      <c r="T112" s="180"/>
      <c r="U112" s="183"/>
      <c r="V112" s="175"/>
      <c r="W112" s="136"/>
    </row>
    <row r="113" spans="1:23" s="96" customFormat="1" ht="184.8" x14ac:dyDescent="0.25">
      <c r="B113" s="196" t="str">
        <f>+'1. Mapa y plan de tratamiento'!E13</f>
        <v>RS-GTI-002</v>
      </c>
      <c r="C113" s="193" t="str">
        <f>+'1. Mapa y plan de tratamiento'!G13</f>
        <v>Posibilidad de afectación económica y reputacional debido a la brecha (fisura) de mantenimiento de sistema de información a causa de saturación de los sistemas de información, generando pérdida de integridad y disponibilidad de los activos de información, aumento de solicitudes de soporte técnico, reprocesos internos y elevación de costos sobre la información levantada previamente e insatisfacción del cliente.</v>
      </c>
      <c r="D113" s="199" t="s">
        <v>110</v>
      </c>
      <c r="E113" s="199">
        <f>VLOOKUP(D113,[1]Criterios!$A$20:$B$24,2,FALSE)</f>
        <v>0.8</v>
      </c>
      <c r="F113" s="206" t="str">
        <f>+'1. Mapa y plan de tratamiento'!F13</f>
        <v xml:space="preserve">Falta de mantenimiento de los sistemas de información, debido a la saturación de los sistemas de información </v>
      </c>
      <c r="G113" s="153" t="str">
        <f>+'1. Mapa y plan de tratamiento'!M13</f>
        <v xml:space="preserve">El profesional encargado de ejecutar las actividades de líder de Soluciones Tecnológicas, realiza pruebas funcionales sobre los sistemas de información, cuando sea requerido, para su puesta en producción. Esta gestión y los hallazgos encontrados se deben registrar y documentar en cada RFC (Formato de Requerimiento de Cambios), para socializar los resultados en  los comités de control de cambios de la entidad, con el fin de evitar un cambio que cause indisponibilidad sobre la infraestructura, de acuerdo con lo establecido en el procedimiento Gestión de cambios de tecnología de la información (PCD-SMT-001). 
La evidencia es el informe de pruebas y minutograma presentados en los comités de cambios.
En caso de presentarse alguna inconsistencia en las pruebas, se debe analizar y proceder con las alertas o acciones respectivas para dar solución a lo presentado.  </v>
      </c>
      <c r="H113" s="101" t="s">
        <v>111</v>
      </c>
      <c r="I113" s="98">
        <f>VLOOKUP(H113,[1]Criterios!$B$3:$C$6,2,FALSE)</f>
        <v>0.25</v>
      </c>
      <c r="J113" s="101" t="s">
        <v>58</v>
      </c>
      <c r="K113" s="98">
        <f>VLOOKUP(J113,[1]Criterios!$B$7:$C$9,2,FALSE)</f>
        <v>0.15</v>
      </c>
      <c r="L113" s="97" t="s">
        <v>112</v>
      </c>
      <c r="M113" s="97" t="s">
        <v>113</v>
      </c>
      <c r="N113" s="97" t="s">
        <v>114</v>
      </c>
      <c r="O113" s="97" t="s">
        <v>115</v>
      </c>
      <c r="P113" s="97" t="s">
        <v>116</v>
      </c>
      <c r="Q113" s="99">
        <f t="shared" si="4"/>
        <v>0.4</v>
      </c>
      <c r="R113" s="99">
        <f>(E113-(E113*Q113))</f>
        <v>0.48</v>
      </c>
      <c r="S113" s="203">
        <f>IF(R114&gt;1%,R114,R113)</f>
        <v>0.48</v>
      </c>
      <c r="T113" s="178">
        <f>IF(S117&gt;1%,S117,(IF(S115&gt;1%,S115,S113)))</f>
        <v>0.48</v>
      </c>
      <c r="U113" s="181" t="str">
        <f>IF(T113&lt;=20%,[1]Criterios!$A$20,IF(T113&lt;=40%,[1]Criterios!$A$21,IF(T113&lt;=60%,[1]Criterios!$A$22,IF(T113&lt;=80,[1]Criterios!$A$23,[1]Criterios!$A$24))))</f>
        <v>Media</v>
      </c>
      <c r="V113" s="174" t="s">
        <v>264</v>
      </c>
      <c r="W113" s="176" t="s">
        <v>267</v>
      </c>
    </row>
    <row r="114" spans="1:23" s="91" customFormat="1" ht="13.8" x14ac:dyDescent="0.25">
      <c r="B114" s="197"/>
      <c r="C114" s="194"/>
      <c r="D114" s="200"/>
      <c r="E114" s="200"/>
      <c r="F114" s="202"/>
      <c r="G114" s="154"/>
      <c r="H114" s="101" t="s">
        <v>118</v>
      </c>
      <c r="I114" s="102">
        <v>0</v>
      </c>
      <c r="J114" s="101" t="s">
        <v>118</v>
      </c>
      <c r="K114" s="102">
        <f>VLOOKUP(J114,[1]Criterios!$B$7:$C$9,2,FALSE)</f>
        <v>0</v>
      </c>
      <c r="L114" s="101"/>
      <c r="M114" s="101"/>
      <c r="N114" s="101"/>
      <c r="O114" s="101"/>
      <c r="P114" s="101"/>
      <c r="Q114" s="103">
        <f t="shared" si="4"/>
        <v>0</v>
      </c>
      <c r="R114" s="103">
        <f>(R113-(R113*Q114))</f>
        <v>0.48</v>
      </c>
      <c r="S114" s="185"/>
      <c r="T114" s="179"/>
      <c r="U114" s="182"/>
      <c r="V114" s="175"/>
      <c r="W114" s="137"/>
    </row>
    <row r="115" spans="1:23" s="91" customFormat="1" ht="13.8" x14ac:dyDescent="0.25">
      <c r="B115" s="197"/>
      <c r="C115" s="194"/>
      <c r="D115" s="200"/>
      <c r="E115" s="200"/>
      <c r="F115" s="202"/>
      <c r="G115" s="154"/>
      <c r="H115" s="101" t="s">
        <v>118</v>
      </c>
      <c r="I115" s="102">
        <v>0</v>
      </c>
      <c r="J115" s="101" t="s">
        <v>118</v>
      </c>
      <c r="K115" s="102">
        <f>VLOOKUP(J115,[1]Criterios!$B$7:$C$9,2,FALSE)</f>
        <v>0</v>
      </c>
      <c r="L115" s="101"/>
      <c r="M115" s="101"/>
      <c r="N115" s="101"/>
      <c r="O115" s="101"/>
      <c r="P115" s="101"/>
      <c r="Q115" s="103">
        <f t="shared" si="4"/>
        <v>0</v>
      </c>
      <c r="R115" s="103">
        <f>IF(Q115&gt;1%,(R114-(R114*Q115)),Q115)</f>
        <v>0</v>
      </c>
      <c r="S115" s="185">
        <f>IF(R116&gt;1%,R116,R115)</f>
        <v>0</v>
      </c>
      <c r="T115" s="179"/>
      <c r="U115" s="182"/>
      <c r="V115" s="175"/>
      <c r="W115" s="137"/>
    </row>
    <row r="116" spans="1:23" s="91" customFormat="1" ht="13.8" x14ac:dyDescent="0.25">
      <c r="B116" s="197"/>
      <c r="C116" s="194"/>
      <c r="D116" s="200"/>
      <c r="E116" s="200"/>
      <c r="F116" s="202"/>
      <c r="G116" s="154"/>
      <c r="H116" s="101" t="s">
        <v>118</v>
      </c>
      <c r="I116" s="102">
        <v>0</v>
      </c>
      <c r="J116" s="101" t="s">
        <v>118</v>
      </c>
      <c r="K116" s="102">
        <f>VLOOKUP(J116,[1]Criterios!$B$7:$C$9,2,FALSE)</f>
        <v>0</v>
      </c>
      <c r="L116" s="101"/>
      <c r="M116" s="101"/>
      <c r="N116" s="101"/>
      <c r="O116" s="101"/>
      <c r="P116" s="101"/>
      <c r="Q116" s="103">
        <f t="shared" si="4"/>
        <v>0</v>
      </c>
      <c r="R116" s="103">
        <f>(R115-(R115*Q116))</f>
        <v>0</v>
      </c>
      <c r="S116" s="185"/>
      <c r="T116" s="179"/>
      <c r="U116" s="182"/>
      <c r="V116" s="175"/>
      <c r="W116" s="137"/>
    </row>
    <row r="117" spans="1:23" s="91" customFormat="1" ht="13.8" x14ac:dyDescent="0.25">
      <c r="B117" s="197"/>
      <c r="C117" s="194"/>
      <c r="D117" s="200"/>
      <c r="E117" s="200"/>
      <c r="F117" s="204"/>
      <c r="G117" s="167"/>
      <c r="H117" s="101" t="s">
        <v>118</v>
      </c>
      <c r="I117" s="102">
        <v>0</v>
      </c>
      <c r="J117" s="101" t="s">
        <v>118</v>
      </c>
      <c r="K117" s="105">
        <f>VLOOKUP(J117,[1]Criterios!$B$7:$C$9,2,FALSE)</f>
        <v>0</v>
      </c>
      <c r="L117" s="101"/>
      <c r="M117" s="101"/>
      <c r="N117" s="101"/>
      <c r="O117" s="101"/>
      <c r="P117" s="101"/>
      <c r="Q117" s="106">
        <f t="shared" si="4"/>
        <v>0</v>
      </c>
      <c r="R117" s="106">
        <f>IF(Q117&gt;1%,(R116-(R116*Q117)),Q117)</f>
        <v>0</v>
      </c>
      <c r="S117" s="188">
        <f>IF(R118&gt;1%,R118,R117)</f>
        <v>0</v>
      </c>
      <c r="T117" s="179"/>
      <c r="U117" s="182"/>
      <c r="V117" s="175"/>
      <c r="W117" s="137"/>
    </row>
    <row r="118" spans="1:23" s="91" customFormat="1" ht="13.8" x14ac:dyDescent="0.25">
      <c r="B118" s="198"/>
      <c r="C118" s="195"/>
      <c r="D118" s="201"/>
      <c r="E118" s="201"/>
      <c r="F118" s="205"/>
      <c r="G118" s="168"/>
      <c r="H118" s="108" t="s">
        <v>118</v>
      </c>
      <c r="I118" s="109">
        <v>0</v>
      </c>
      <c r="J118" s="108" t="s">
        <v>118</v>
      </c>
      <c r="K118" s="109">
        <f>VLOOKUP(J118,[1]Criterios!$B$7:$C$9,2,FALSE)</f>
        <v>0</v>
      </c>
      <c r="L118" s="108"/>
      <c r="M118" s="108"/>
      <c r="N118" s="108"/>
      <c r="O118" s="108"/>
      <c r="P118" s="108"/>
      <c r="Q118" s="110">
        <f t="shared" si="4"/>
        <v>0</v>
      </c>
      <c r="R118" s="110">
        <f>IF(Q118&gt;1%,(R117-(R117*Q118)),Q118)</f>
        <v>0</v>
      </c>
      <c r="S118" s="189"/>
      <c r="T118" s="180"/>
      <c r="U118" s="183"/>
      <c r="V118" s="175"/>
      <c r="W118" s="137"/>
    </row>
    <row r="119" spans="1:23" s="94" customFormat="1" ht="158.4" x14ac:dyDescent="0.25">
      <c r="B119" s="196" t="str">
        <f>+'1. Mapa y plan de tratamiento'!E14</f>
        <v>RS-GTI-003</v>
      </c>
      <c r="C119" s="193" t="str">
        <f>+'1. Mapa y plan de tratamiento'!G14</f>
        <v>Posibilidad de afectación económica y reputacional por disponibilidad de los activos de información, debido a fallas técnicas o mal funcionamiento del software ocasionadas por falta de monitoreo sobre la infraestructura de la entidad, lo que puede generar el aumento de solicitudes de soporte técnico, reprocesos internos e insatisfacción del cliente.</v>
      </c>
      <c r="D119" s="199" t="s">
        <v>122</v>
      </c>
      <c r="E119" s="199">
        <f>VLOOKUP(D119,[1]Criterios!$A$20:$B$24,2,FALSE)</f>
        <v>0.6</v>
      </c>
      <c r="F119" s="206" t="str">
        <f>+'1. Mapa y plan de tratamiento'!F14</f>
        <v>Falta de oportunidad ante la detección de una falla que afecte la infraestructura de la entidad.</v>
      </c>
      <c r="G119" s="173" t="str">
        <f>+'1. Mapa y plan de tratamiento'!M14</f>
        <v>El profesional encargado de ejecutar las actividades de líder de infraestructura verifica mensualmente el funcionamiento de los servicios de tecnología que soportan los sistemas de información de la entidad, con el fin de prevenir la indisponibilidad en los mismos, esta gestión se realiza a través del informe de seguimiento que denota el monitoreo de la infraestructura tecnológica de acuerdo a lo establecido en el plan Mantenimiento de infraestructura Tecnológica (PLA-TI-009).
La evidencia es el informe de monitoreo mensual.
En caso de presentarse alguna falla de infraestructura se debe analizar y proceder con las alertas al Subdirector de Investigación e Información o realizar las acciones requeridas para dar solución a los casos presentados.</v>
      </c>
      <c r="H119" s="97" t="s">
        <v>111</v>
      </c>
      <c r="I119" s="98">
        <f>VLOOKUP(H119,[1]Criterios!$B$3:$C$6,2,FALSE)</f>
        <v>0.25</v>
      </c>
      <c r="J119" s="101" t="s">
        <v>58</v>
      </c>
      <c r="K119" s="98">
        <f>VLOOKUP(J119,[1]Criterios!$B$7:$C$9,2,FALSE)</f>
        <v>0.15</v>
      </c>
      <c r="L119" s="97" t="s">
        <v>112</v>
      </c>
      <c r="M119" s="97" t="s">
        <v>113</v>
      </c>
      <c r="N119" s="97" t="s">
        <v>114</v>
      </c>
      <c r="O119" s="97" t="s">
        <v>115</v>
      </c>
      <c r="P119" s="97" t="s">
        <v>116</v>
      </c>
      <c r="Q119" s="99">
        <f t="shared" si="4"/>
        <v>0.4</v>
      </c>
      <c r="R119" s="99">
        <f>(E119-(E119*Q119))</f>
        <v>0.36</v>
      </c>
      <c r="S119" s="203">
        <f>IF(R120&gt;1%,R120,R119)</f>
        <v>0.36</v>
      </c>
      <c r="T119" s="178">
        <f>IF(S123&gt;1%,S123,(IF(S121&gt;1%,S121,S119)))</f>
        <v>0.36</v>
      </c>
      <c r="U119" s="181" t="str">
        <f>IF(T119&lt;=20%,[1]Criterios!$A$20,IF(T119&lt;=40%,[1]Criterios!$A$21,IF(T119&lt;=60%,[1]Criterios!$A$22,IF(T119&lt;=80,[1]Criterios!$A$23,[1]Criterios!$A$24))))</f>
        <v>Baja</v>
      </c>
      <c r="V119" s="174" t="s">
        <v>264</v>
      </c>
      <c r="W119" s="135" t="s">
        <v>265</v>
      </c>
    </row>
    <row r="120" spans="1:23" s="94" customFormat="1" ht="13.8" x14ac:dyDescent="0.25">
      <c r="B120" s="197"/>
      <c r="C120" s="194"/>
      <c r="D120" s="200"/>
      <c r="E120" s="200"/>
      <c r="F120" s="202"/>
      <c r="G120" s="154"/>
      <c r="H120" s="101" t="s">
        <v>118</v>
      </c>
      <c r="I120" s="102">
        <v>0</v>
      </c>
      <c r="J120" s="101" t="s">
        <v>118</v>
      </c>
      <c r="K120" s="102">
        <f>VLOOKUP(J120,[1]Criterios!$B$7:$C$9,2,FALSE)</f>
        <v>0</v>
      </c>
      <c r="L120" s="101"/>
      <c r="M120" s="101"/>
      <c r="N120" s="101"/>
      <c r="O120" s="101"/>
      <c r="P120" s="101"/>
      <c r="Q120" s="103">
        <f t="shared" si="4"/>
        <v>0</v>
      </c>
      <c r="R120" s="103">
        <f>(R119-(R119*Q120))</f>
        <v>0.36</v>
      </c>
      <c r="S120" s="185"/>
      <c r="T120" s="179"/>
      <c r="U120" s="182"/>
      <c r="V120" s="175"/>
      <c r="W120" s="138"/>
    </row>
    <row r="121" spans="1:23" s="94" customFormat="1" ht="13.8" x14ac:dyDescent="0.25">
      <c r="B121" s="197"/>
      <c r="C121" s="194"/>
      <c r="D121" s="200"/>
      <c r="E121" s="200"/>
      <c r="F121" s="202"/>
      <c r="G121" s="154"/>
      <c r="H121" s="101" t="s">
        <v>118</v>
      </c>
      <c r="I121" s="102">
        <v>0</v>
      </c>
      <c r="J121" s="101" t="s">
        <v>118</v>
      </c>
      <c r="K121" s="102">
        <f>VLOOKUP(J121,[1]Criterios!$B$7:$C$9,2,FALSE)</f>
        <v>0</v>
      </c>
      <c r="L121" s="101"/>
      <c r="M121" s="101"/>
      <c r="N121" s="101"/>
      <c r="O121" s="101"/>
      <c r="P121" s="101"/>
      <c r="Q121" s="103">
        <f t="shared" si="4"/>
        <v>0</v>
      </c>
      <c r="R121" s="103">
        <f>IF(Q121&gt;1%,(R120-(R120*Q121)),Q121)</f>
        <v>0</v>
      </c>
      <c r="S121" s="185">
        <f>IF(R122&gt;1%,R122,R121)</f>
        <v>0</v>
      </c>
      <c r="T121" s="179"/>
      <c r="U121" s="182"/>
      <c r="V121" s="175"/>
      <c r="W121" s="138"/>
    </row>
    <row r="122" spans="1:23" s="94" customFormat="1" ht="13.8" x14ac:dyDescent="0.25">
      <c r="B122" s="197"/>
      <c r="C122" s="194"/>
      <c r="D122" s="200"/>
      <c r="E122" s="200"/>
      <c r="F122" s="202"/>
      <c r="G122" s="154"/>
      <c r="H122" s="101" t="s">
        <v>118</v>
      </c>
      <c r="I122" s="102">
        <v>0</v>
      </c>
      <c r="J122" s="101" t="s">
        <v>118</v>
      </c>
      <c r="K122" s="102">
        <f>VLOOKUP(J122,[1]Criterios!$B$7:$C$9,2,FALSE)</f>
        <v>0</v>
      </c>
      <c r="L122" s="101"/>
      <c r="M122" s="101"/>
      <c r="N122" s="101"/>
      <c r="O122" s="101"/>
      <c r="P122" s="101"/>
      <c r="Q122" s="103">
        <f t="shared" si="4"/>
        <v>0</v>
      </c>
      <c r="R122" s="103">
        <f>(R121-(R121*Q122))</f>
        <v>0</v>
      </c>
      <c r="S122" s="185"/>
      <c r="T122" s="179"/>
      <c r="U122" s="182"/>
      <c r="V122" s="175"/>
      <c r="W122" s="138"/>
    </row>
    <row r="123" spans="1:23" s="94" customFormat="1" ht="13.8" x14ac:dyDescent="0.25">
      <c r="B123" s="197"/>
      <c r="C123" s="194"/>
      <c r="D123" s="200"/>
      <c r="E123" s="200"/>
      <c r="F123" s="204"/>
      <c r="G123" s="167"/>
      <c r="H123" s="101" t="s">
        <v>118</v>
      </c>
      <c r="I123" s="102">
        <v>0</v>
      </c>
      <c r="J123" s="101" t="s">
        <v>118</v>
      </c>
      <c r="K123" s="105">
        <f>VLOOKUP(J123,[1]Criterios!$B$7:$C$9,2,FALSE)</f>
        <v>0</v>
      </c>
      <c r="L123" s="101"/>
      <c r="M123" s="101"/>
      <c r="N123" s="101"/>
      <c r="O123" s="101"/>
      <c r="P123" s="101"/>
      <c r="Q123" s="106">
        <f t="shared" si="4"/>
        <v>0</v>
      </c>
      <c r="R123" s="106">
        <f>IF(Q123&gt;1%,(R122-(R122*Q123)),Q123)</f>
        <v>0</v>
      </c>
      <c r="S123" s="188">
        <f>IF(R124&gt;1%,R124,R123)</f>
        <v>0</v>
      </c>
      <c r="T123" s="179"/>
      <c r="U123" s="182"/>
      <c r="V123" s="175"/>
      <c r="W123" s="138"/>
    </row>
    <row r="124" spans="1:23" x14ac:dyDescent="0.25">
      <c r="B124" s="198"/>
      <c r="C124" s="195"/>
      <c r="D124" s="201"/>
      <c r="E124" s="201"/>
      <c r="F124" s="205"/>
      <c r="G124" s="168"/>
      <c r="H124" s="108" t="s">
        <v>118</v>
      </c>
      <c r="I124" s="109">
        <v>0</v>
      </c>
      <c r="J124" s="108" t="s">
        <v>118</v>
      </c>
      <c r="K124" s="109">
        <f>VLOOKUP(J124,[1]Criterios!$B$7:$C$9,2,FALSE)</f>
        <v>0</v>
      </c>
      <c r="L124" s="108"/>
      <c r="M124" s="108"/>
      <c r="N124" s="108"/>
      <c r="O124" s="108"/>
      <c r="P124" s="108"/>
      <c r="Q124" s="110">
        <f t="shared" si="4"/>
        <v>0</v>
      </c>
      <c r="R124" s="110">
        <f>IF(Q124&gt;1%,(R123-(R123*Q124)),Q124)</f>
        <v>0</v>
      </c>
      <c r="S124" s="189"/>
      <c r="T124" s="180"/>
      <c r="U124" s="183"/>
      <c r="V124" s="175"/>
      <c r="W124" s="139"/>
    </row>
    <row r="125" spans="1:23" ht="158.4" x14ac:dyDescent="0.25">
      <c r="A125" s="96"/>
      <c r="B125" s="196" t="str">
        <f>+'1. Mapa y plan de tratamiento'!E15</f>
        <v>RS-GTI-004</v>
      </c>
      <c r="C125" s="193" t="str">
        <f>+'1. Mapa y plan de tratamiento'!G15</f>
        <v>Posibilidad de afectación económica y reputacional por pérdida de la disponibilidad de los activos de información debido al deterioro del software y/o hardware a causa de la obsolescencia tecnológica de los sistemas de información e infraestructura TI.</v>
      </c>
      <c r="D125" s="199" t="s">
        <v>110</v>
      </c>
      <c r="E125" s="199">
        <f>VLOOKUP(D125,[1]Criterios!$A$20:$B$24,2,FALSE)</f>
        <v>0.8</v>
      </c>
      <c r="F125" s="206" t="str">
        <f>+'1. Mapa y plan de tratamiento'!F15</f>
        <v>Deterioro del software y/o hardware a causa de la obsolescencia tecnológica de los sistemas de información e infraestructura tecnológica.</v>
      </c>
      <c r="G125" s="173" t="str">
        <f>+'1. Mapa y plan de tratamiento'!M15</f>
        <v>El profesional encargado de ejecutar las actividades de Seguridad de la Información, trimestralmente revisa que los sistemas de información y/o infraestructura tecnológica con obsolescencia vigente hayan sido identificados, con el fin de realizar la medición del índice de obsolescencia tecnológica de acuerdo a lo establecido en la hoja de vida del indicador del mismo.
En caso de identificar componentes que no puedan ser subsanados se notificará vía correo electrónico al Subdirector(a) de Investigación e Información, quien tomará las acciones a las que haya lugar.
Evidencia: informe trimestral de medición del índice de obsolescencia tecnológica y correo electrónico, cuando aplique.</v>
      </c>
      <c r="H125" s="101" t="s">
        <v>111</v>
      </c>
      <c r="I125" s="98">
        <f>VLOOKUP(H125,[1]Criterios!$B$3:$C$6,2,FALSE)</f>
        <v>0.25</v>
      </c>
      <c r="J125" s="101" t="s">
        <v>58</v>
      </c>
      <c r="K125" s="98">
        <f>VLOOKUP(J125,[1]Criterios!$B$7:$C$9,2,FALSE)</f>
        <v>0.15</v>
      </c>
      <c r="L125" s="97" t="s">
        <v>112</v>
      </c>
      <c r="M125" s="97" t="s">
        <v>113</v>
      </c>
      <c r="N125" s="97" t="s">
        <v>114</v>
      </c>
      <c r="O125" s="97" t="s">
        <v>115</v>
      </c>
      <c r="P125" s="97" t="s">
        <v>116</v>
      </c>
      <c r="Q125" s="99">
        <f t="shared" si="4"/>
        <v>0.4</v>
      </c>
      <c r="R125" s="99">
        <f>(E125-(E125*Q125))</f>
        <v>0.48</v>
      </c>
      <c r="S125" s="203">
        <f>IF(R126&gt;1%,R126,R125)</f>
        <v>0.48</v>
      </c>
      <c r="T125" s="178">
        <f>IF(S129&gt;1%,S129,(IF(S127&gt;1%,S127,S125)))</f>
        <v>0.48</v>
      </c>
      <c r="U125" s="181" t="str">
        <f>IF(T125&lt;=20%,[1]Criterios!$A$20,IF(T125&lt;=40%,[1]Criterios!$A$21,IF(T125&lt;=60%,[1]Criterios!$A$22,IF(T125&lt;=80,[1]Criterios!$A$23,[1]Criterios!$A$24))))</f>
        <v>Media</v>
      </c>
      <c r="V125" s="174" t="s">
        <v>264</v>
      </c>
      <c r="W125" s="135" t="s">
        <v>265</v>
      </c>
    </row>
    <row r="126" spans="1:23" ht="14.4" x14ac:dyDescent="0.25">
      <c r="A126" s="96"/>
      <c r="B126" s="197"/>
      <c r="C126" s="194"/>
      <c r="D126" s="200"/>
      <c r="E126" s="200"/>
      <c r="F126" s="202"/>
      <c r="G126" s="154"/>
      <c r="H126" s="101" t="s">
        <v>118</v>
      </c>
      <c r="I126" s="102">
        <v>0</v>
      </c>
      <c r="J126" s="101" t="s">
        <v>118</v>
      </c>
      <c r="K126" s="102">
        <f>VLOOKUP(J126,[1]Criterios!$B$7:$C$9,2,FALSE)</f>
        <v>0</v>
      </c>
      <c r="L126" s="101"/>
      <c r="M126" s="101"/>
      <c r="N126" s="101"/>
      <c r="O126" s="101"/>
      <c r="P126" s="101"/>
      <c r="Q126" s="103">
        <f t="shared" si="4"/>
        <v>0</v>
      </c>
      <c r="R126" s="103">
        <f>(R125-(R125*Q126))</f>
        <v>0.48</v>
      </c>
      <c r="S126" s="185"/>
      <c r="T126" s="179"/>
      <c r="U126" s="182"/>
      <c r="V126" s="175"/>
      <c r="W126" s="139"/>
    </row>
    <row r="127" spans="1:23" ht="14.4" x14ac:dyDescent="0.25">
      <c r="A127" s="96"/>
      <c r="B127" s="197"/>
      <c r="C127" s="194"/>
      <c r="D127" s="200"/>
      <c r="E127" s="200"/>
      <c r="F127" s="202"/>
      <c r="G127" s="154"/>
      <c r="H127" s="101" t="s">
        <v>118</v>
      </c>
      <c r="I127" s="102">
        <v>0</v>
      </c>
      <c r="J127" s="101" t="s">
        <v>118</v>
      </c>
      <c r="K127" s="102">
        <f>VLOOKUP(J127,[1]Criterios!$B$7:$C$9,2,FALSE)</f>
        <v>0</v>
      </c>
      <c r="L127" s="101"/>
      <c r="M127" s="101"/>
      <c r="N127" s="101"/>
      <c r="O127" s="101"/>
      <c r="P127" s="101"/>
      <c r="Q127" s="103">
        <f t="shared" si="4"/>
        <v>0</v>
      </c>
      <c r="R127" s="103">
        <f>IF(Q127&gt;1%,(R126-(R126*Q127)),Q127)</f>
        <v>0</v>
      </c>
      <c r="S127" s="185">
        <f>IF(R128&gt;1%,R128,R127)</f>
        <v>0</v>
      </c>
      <c r="T127" s="179"/>
      <c r="U127" s="182"/>
      <c r="V127" s="175"/>
      <c r="W127" s="139"/>
    </row>
    <row r="128" spans="1:23" ht="14.4" x14ac:dyDescent="0.25">
      <c r="A128" s="96"/>
      <c r="B128" s="197"/>
      <c r="C128" s="194"/>
      <c r="D128" s="200"/>
      <c r="E128" s="200"/>
      <c r="F128" s="202"/>
      <c r="G128" s="154"/>
      <c r="H128" s="101" t="s">
        <v>118</v>
      </c>
      <c r="I128" s="102">
        <v>0</v>
      </c>
      <c r="J128" s="101" t="s">
        <v>118</v>
      </c>
      <c r="K128" s="102">
        <f>VLOOKUP(J128,[1]Criterios!$B$7:$C$9,2,FALSE)</f>
        <v>0</v>
      </c>
      <c r="L128" s="101"/>
      <c r="M128" s="101"/>
      <c r="N128" s="101"/>
      <c r="O128" s="101"/>
      <c r="P128" s="101"/>
      <c r="Q128" s="103">
        <f t="shared" si="4"/>
        <v>0</v>
      </c>
      <c r="R128" s="103">
        <f>(R127-(R127*Q128))</f>
        <v>0</v>
      </c>
      <c r="S128" s="185"/>
      <c r="T128" s="179"/>
      <c r="U128" s="182"/>
      <c r="V128" s="175"/>
      <c r="W128" s="139"/>
    </row>
    <row r="129" spans="1:23" ht="14.4" x14ac:dyDescent="0.25">
      <c r="A129" s="96"/>
      <c r="B129" s="197"/>
      <c r="C129" s="194"/>
      <c r="D129" s="200"/>
      <c r="E129" s="200"/>
      <c r="F129" s="204"/>
      <c r="G129" s="167"/>
      <c r="H129" s="101" t="s">
        <v>118</v>
      </c>
      <c r="I129" s="102">
        <v>0</v>
      </c>
      <c r="J129" s="101" t="s">
        <v>118</v>
      </c>
      <c r="K129" s="105">
        <f>VLOOKUP(J129,[1]Criterios!$B$7:$C$9,2,FALSE)</f>
        <v>0</v>
      </c>
      <c r="L129" s="101"/>
      <c r="M129" s="101"/>
      <c r="N129" s="101"/>
      <c r="O129" s="101"/>
      <c r="P129" s="101"/>
      <c r="Q129" s="106">
        <f t="shared" si="4"/>
        <v>0</v>
      </c>
      <c r="R129" s="106">
        <f>IF(Q129&gt;1%,(R128-(R128*Q129)),Q129)</f>
        <v>0</v>
      </c>
      <c r="S129" s="188">
        <f>IF(R130&gt;1%,R130,R129)</f>
        <v>0</v>
      </c>
      <c r="T129" s="179"/>
      <c r="U129" s="182"/>
      <c r="V129" s="175"/>
      <c r="W129" s="139"/>
    </row>
    <row r="130" spans="1:23" ht="14.4" x14ac:dyDescent="0.25">
      <c r="A130" s="96"/>
      <c r="B130" s="198"/>
      <c r="C130" s="195"/>
      <c r="D130" s="201"/>
      <c r="E130" s="201"/>
      <c r="F130" s="205"/>
      <c r="G130" s="168"/>
      <c r="H130" s="108" t="s">
        <v>118</v>
      </c>
      <c r="I130" s="109">
        <v>0</v>
      </c>
      <c r="J130" s="108" t="s">
        <v>118</v>
      </c>
      <c r="K130" s="109">
        <f>VLOOKUP(J130,[1]Criterios!$B$7:$C$9,2,FALSE)</f>
        <v>0</v>
      </c>
      <c r="L130" s="108"/>
      <c r="M130" s="108"/>
      <c r="N130" s="108"/>
      <c r="O130" s="108"/>
      <c r="P130" s="108"/>
      <c r="Q130" s="110">
        <f t="shared" si="4"/>
        <v>0</v>
      </c>
      <c r="R130" s="110">
        <f>IF(Q130&gt;1%,(R129-(R129*Q130)),Q130)</f>
        <v>0</v>
      </c>
      <c r="S130" s="189"/>
      <c r="T130" s="180"/>
      <c r="U130" s="183"/>
      <c r="V130" s="175"/>
      <c r="W130" s="139"/>
    </row>
    <row r="131" spans="1:23" s="96" customFormat="1" ht="184.8" x14ac:dyDescent="0.25">
      <c r="B131" s="196" t="str">
        <f>+'1. Mapa y plan de tratamiento'!E16</f>
        <v>RS-GTI-007</v>
      </c>
      <c r="C131" s="193" t="str">
        <f>+'1. Mapa y plan de tratamiento'!G16</f>
        <v xml:space="preserve">Posibilidad de afectación económica y reputacional por pérdida de la disponibilidad de los activos de información debido a la ausencia de seguimiento en la subsanación de las vulnerabilidades identificadas sobre los activos de información. </v>
      </c>
      <c r="D131" s="199" t="s">
        <v>110</v>
      </c>
      <c r="E131" s="199">
        <f>VLOOKUP(D131,[1]Criterios!$A$20:$B$24,2,FALSE)</f>
        <v>0.8</v>
      </c>
      <c r="F131" s="206" t="str">
        <f>+'1. Mapa y plan de tratamiento'!F16</f>
        <v xml:space="preserve">Ausencia de seguimiento en la subsanación de las vulnerabilidades identificadas sobre los activos de información. </v>
      </c>
      <c r="G131" s="173" t="str">
        <f>+'1. Mapa y plan de tratamiento'!M16</f>
        <v>El profesional encargado de ejecutar las actividades de Seguridad de la Información, cuatrimestralmente verifica que las vulnerabilidades reportadas a los Grupos de Sistemas de Información e Infraestructura Tecnológica han sido subsanadas,  de acuerdo a lo establecido en el procedimiento Gestión de vulnerabilidades técnicas (PCD-TI-001), con el fin de identificar las vulnerabilidades y los niveles de riesgo a los cuales están expuestos los activos de información de la Secretaría Distrital de Integración Social.
En caso de existir vulnerabilidades que no hayan sido subsanadas se notificará a vía correo electrónico al Subdirector(a) de Investigación e Información, quien tomará las acciones a las que haya lugar.
Evidencia: informe cuatrimestral que refleje las acciones ejecutadas para subsanar las vulnerabilidades encontradas y correo electrónico, cuando aplique.</v>
      </c>
      <c r="H131" s="101" t="s">
        <v>111</v>
      </c>
      <c r="I131" s="98">
        <f>VLOOKUP(H131,[1]Criterios!$B$3:$C$6,2,FALSE)</f>
        <v>0.25</v>
      </c>
      <c r="J131" s="101" t="s">
        <v>58</v>
      </c>
      <c r="K131" s="98">
        <f>VLOOKUP(J131,[1]Criterios!$B$7:$C$9,2,FALSE)</f>
        <v>0.15</v>
      </c>
      <c r="L131" s="97" t="s">
        <v>112</v>
      </c>
      <c r="M131" s="97" t="s">
        <v>113</v>
      </c>
      <c r="N131" s="97" t="s">
        <v>114</v>
      </c>
      <c r="O131" s="97" t="s">
        <v>115</v>
      </c>
      <c r="P131" s="97" t="s">
        <v>116</v>
      </c>
      <c r="Q131" s="99">
        <f t="shared" si="4"/>
        <v>0.4</v>
      </c>
      <c r="R131" s="99">
        <f>(E131-(E131*Q131))</f>
        <v>0.48</v>
      </c>
      <c r="S131" s="203">
        <f>IF(R132&gt;1%,R132,R131)</f>
        <v>0.48</v>
      </c>
      <c r="T131" s="178">
        <f>IF(S135&gt;1%,S135,(IF(S133&gt;1%,S133,S131)))</f>
        <v>0.48</v>
      </c>
      <c r="U131" s="181" t="str">
        <f>IF(T131&lt;=20%,[1]Criterios!$A$20,IF(T131&lt;=40%,[1]Criterios!$A$21,IF(T131&lt;=60%,[1]Criterios!$A$22,IF(T131&lt;=80,[1]Criterios!$A$23,[1]Criterios!$A$24))))</f>
        <v>Media</v>
      </c>
      <c r="V131" s="174" t="s">
        <v>264</v>
      </c>
      <c r="W131" s="135" t="s">
        <v>265</v>
      </c>
    </row>
    <row r="132" spans="1:23" s="91" customFormat="1" ht="13.8" x14ac:dyDescent="0.25">
      <c r="B132" s="197"/>
      <c r="C132" s="194"/>
      <c r="D132" s="200"/>
      <c r="E132" s="200"/>
      <c r="F132" s="202"/>
      <c r="G132" s="154"/>
      <c r="H132" s="101" t="s">
        <v>118</v>
      </c>
      <c r="I132" s="102">
        <v>0</v>
      </c>
      <c r="J132" s="101" t="s">
        <v>118</v>
      </c>
      <c r="K132" s="102">
        <f>VLOOKUP(J132,[1]Criterios!$B$7:$C$9,2,FALSE)</f>
        <v>0</v>
      </c>
      <c r="L132" s="101"/>
      <c r="M132" s="101"/>
      <c r="N132" s="101"/>
      <c r="O132" s="101"/>
      <c r="P132" s="101"/>
      <c r="Q132" s="103">
        <f t="shared" si="4"/>
        <v>0</v>
      </c>
      <c r="R132" s="103">
        <f>(R131-(R131*Q132))</f>
        <v>0.48</v>
      </c>
      <c r="S132" s="185"/>
      <c r="T132" s="179"/>
      <c r="U132" s="182"/>
      <c r="V132" s="175"/>
      <c r="W132" s="139"/>
    </row>
    <row r="133" spans="1:23" s="91" customFormat="1" ht="13.8" x14ac:dyDescent="0.25">
      <c r="B133" s="197"/>
      <c r="C133" s="194"/>
      <c r="D133" s="200"/>
      <c r="E133" s="200"/>
      <c r="F133" s="202"/>
      <c r="G133" s="154"/>
      <c r="H133" s="101" t="s">
        <v>118</v>
      </c>
      <c r="I133" s="102">
        <v>0</v>
      </c>
      <c r="J133" s="101" t="s">
        <v>118</v>
      </c>
      <c r="K133" s="102">
        <f>VLOOKUP(J133,[1]Criterios!$B$7:$C$9,2,FALSE)</f>
        <v>0</v>
      </c>
      <c r="L133" s="101"/>
      <c r="M133" s="101"/>
      <c r="N133" s="101"/>
      <c r="O133" s="101"/>
      <c r="P133" s="101"/>
      <c r="Q133" s="103">
        <f t="shared" si="4"/>
        <v>0</v>
      </c>
      <c r="R133" s="103">
        <f>IF(Q133&gt;1%,(R132-(R132*Q133)),Q133)</f>
        <v>0</v>
      </c>
      <c r="S133" s="185">
        <f>IF(R134&gt;1%,R134,R133)</f>
        <v>0</v>
      </c>
      <c r="T133" s="179"/>
      <c r="U133" s="182"/>
      <c r="V133" s="175"/>
      <c r="W133" s="139"/>
    </row>
    <row r="134" spans="1:23" s="91" customFormat="1" ht="13.8" x14ac:dyDescent="0.25">
      <c r="B134" s="197"/>
      <c r="C134" s="194"/>
      <c r="D134" s="200"/>
      <c r="E134" s="200"/>
      <c r="F134" s="202"/>
      <c r="G134" s="154"/>
      <c r="H134" s="101" t="s">
        <v>118</v>
      </c>
      <c r="I134" s="102">
        <v>0</v>
      </c>
      <c r="J134" s="101" t="s">
        <v>118</v>
      </c>
      <c r="K134" s="102">
        <f>VLOOKUP(J134,[1]Criterios!$B$7:$C$9,2,FALSE)</f>
        <v>0</v>
      </c>
      <c r="L134" s="101"/>
      <c r="M134" s="101"/>
      <c r="N134" s="101"/>
      <c r="O134" s="101"/>
      <c r="P134" s="101"/>
      <c r="Q134" s="103">
        <f t="shared" si="4"/>
        <v>0</v>
      </c>
      <c r="R134" s="103">
        <f>(R133-(R133*Q134))</f>
        <v>0</v>
      </c>
      <c r="S134" s="185"/>
      <c r="T134" s="179"/>
      <c r="U134" s="182"/>
      <c r="V134" s="175"/>
      <c r="W134" s="139"/>
    </row>
    <row r="135" spans="1:23" s="91" customFormat="1" ht="13.8" x14ac:dyDescent="0.25">
      <c r="B135" s="197"/>
      <c r="C135" s="194"/>
      <c r="D135" s="200"/>
      <c r="E135" s="200"/>
      <c r="F135" s="204"/>
      <c r="G135" s="167"/>
      <c r="H135" s="101" t="s">
        <v>118</v>
      </c>
      <c r="I135" s="102">
        <v>0</v>
      </c>
      <c r="J135" s="101" t="s">
        <v>118</v>
      </c>
      <c r="K135" s="105">
        <f>VLOOKUP(J135,[1]Criterios!$B$7:$C$9,2,FALSE)</f>
        <v>0</v>
      </c>
      <c r="L135" s="101"/>
      <c r="M135" s="101"/>
      <c r="N135" s="101"/>
      <c r="O135" s="101"/>
      <c r="P135" s="101"/>
      <c r="Q135" s="106">
        <f t="shared" si="4"/>
        <v>0</v>
      </c>
      <c r="R135" s="106">
        <f>IF(Q135&gt;1%,(R134-(R134*Q135)),Q135)</f>
        <v>0</v>
      </c>
      <c r="S135" s="188">
        <f>IF(R136&gt;1%,R136,R135)</f>
        <v>0</v>
      </c>
      <c r="T135" s="179"/>
      <c r="U135" s="182"/>
      <c r="V135" s="175"/>
      <c r="W135" s="139"/>
    </row>
    <row r="136" spans="1:23" s="91" customFormat="1" ht="13.8" x14ac:dyDescent="0.25">
      <c r="B136" s="198"/>
      <c r="C136" s="195"/>
      <c r="D136" s="201"/>
      <c r="E136" s="201"/>
      <c r="F136" s="205"/>
      <c r="G136" s="168"/>
      <c r="H136" s="108" t="s">
        <v>118</v>
      </c>
      <c r="I136" s="109">
        <v>0</v>
      </c>
      <c r="J136" s="108" t="s">
        <v>118</v>
      </c>
      <c r="K136" s="109">
        <f>VLOOKUP(J136,[1]Criterios!$B$7:$C$9,2,FALSE)</f>
        <v>0</v>
      </c>
      <c r="L136" s="108"/>
      <c r="M136" s="108"/>
      <c r="N136" s="108"/>
      <c r="O136" s="108"/>
      <c r="P136" s="108"/>
      <c r="Q136" s="110">
        <f t="shared" si="4"/>
        <v>0</v>
      </c>
      <c r="R136" s="110">
        <f>IF(Q136&gt;1%,(R135-(R135*Q136)),Q136)</f>
        <v>0</v>
      </c>
      <c r="S136" s="189"/>
      <c r="T136" s="180"/>
      <c r="U136" s="183"/>
      <c r="V136" s="175"/>
      <c r="W136" s="139"/>
    </row>
    <row r="137" spans="1:23" ht="171.6" x14ac:dyDescent="0.25">
      <c r="B137" s="196" t="str">
        <f>+'1. Mapa y plan de tratamiento'!E17</f>
        <v>RS-GTI-008</v>
      </c>
      <c r="C137" s="193" t="str">
        <f>+'1. Mapa y plan de tratamiento'!G17</f>
        <v>Posibilidad de afectación económica y reputacional por pérdida de la disponibilidad de los activos de información debido a la ausencia de seguimiento en la instalación y depuración de software no autorizado en los dispositivos de la entidad.</v>
      </c>
      <c r="D137" s="199" t="s">
        <v>110</v>
      </c>
      <c r="E137" s="199">
        <f>VLOOKUP(D137,[1]Criterios!$A$20:$B$24,2,FALSE)</f>
        <v>0.8</v>
      </c>
      <c r="F137" s="206" t="str">
        <f>+'1. Mapa y plan de tratamiento'!F17</f>
        <v>Ausencia de seguimiento en la instalación y depuración de software no autorizado en los dispositivos de la entidad.</v>
      </c>
      <c r="G137" s="173" t="str">
        <f>+'1. Mapa y plan de tratamiento'!M17</f>
        <v>El profesional encargado de ejecutar las actividades de Seguridad de la Información, Líder de infraestructura y Líder de mesa de servicio, como responsables de la gestión de software y el equipo encargado de la administración de activos tecnológicos, cuatrimestralmente revisan que en los dispositivos de la entidad se estén instalando únicamente el software autorizado por la Subdirección de Investigación e Información, de acuerdo con lo establecido en el procedimiento Control licenciamiento y software para estaciones de trabajo (PCD-SMT-015).
En caso de identificar software instalado no autorizados se  notificará a vía correo electrónico al Subdirector(a) de Investigación e Información, quien tomará las acciones a las que haya lugar.
Evidencia: informe cuatrimestral y correo electrónico, cuando aplique.</v>
      </c>
      <c r="H137" s="101" t="s">
        <v>111</v>
      </c>
      <c r="I137" s="98">
        <f>VLOOKUP(H137,[1]Criterios!$B$3:$C$6,2,FALSE)</f>
        <v>0.25</v>
      </c>
      <c r="J137" s="101" t="s">
        <v>58</v>
      </c>
      <c r="K137" s="98">
        <f>VLOOKUP(J137,[1]Criterios!$B$7:$C$9,2,FALSE)</f>
        <v>0.15</v>
      </c>
      <c r="L137" s="97" t="s">
        <v>112</v>
      </c>
      <c r="M137" s="97" t="s">
        <v>113</v>
      </c>
      <c r="N137" s="97" t="s">
        <v>114</v>
      </c>
      <c r="O137" s="97" t="s">
        <v>115</v>
      </c>
      <c r="P137" s="97" t="s">
        <v>116</v>
      </c>
      <c r="Q137" s="99">
        <f t="shared" si="4"/>
        <v>0.4</v>
      </c>
      <c r="R137" s="99">
        <f>(E137-(E137*Q137))</f>
        <v>0.48</v>
      </c>
      <c r="S137" s="203">
        <f>IF(R138&gt;1%,R138,R137)</f>
        <v>0.48</v>
      </c>
      <c r="T137" s="178">
        <f>IF(S141&gt;1%,S141,(IF(S139&gt;1%,S139,S137)))</f>
        <v>0.48</v>
      </c>
      <c r="U137" s="181" t="str">
        <f>IF(T137&lt;=20%,[1]Criterios!$A$20,IF(T137&lt;=40%,[1]Criterios!$A$21,IF(T137&lt;=60%,[1]Criterios!$A$22,IF(T137&lt;=80,[1]Criterios!$A$23,[1]Criterios!$A$24))))</f>
        <v>Media</v>
      </c>
      <c r="V137" s="174" t="s">
        <v>264</v>
      </c>
      <c r="W137" s="135" t="s">
        <v>265</v>
      </c>
    </row>
    <row r="138" spans="1:23" x14ac:dyDescent="0.25">
      <c r="B138" s="197"/>
      <c r="C138" s="194"/>
      <c r="D138" s="200"/>
      <c r="E138" s="200"/>
      <c r="F138" s="202"/>
      <c r="G138" s="154"/>
      <c r="H138" s="101" t="s">
        <v>118</v>
      </c>
      <c r="I138" s="102">
        <v>0</v>
      </c>
      <c r="J138" s="101" t="s">
        <v>118</v>
      </c>
      <c r="K138" s="102">
        <f>VLOOKUP(J138,[1]Criterios!$B$7:$C$9,2,FALSE)</f>
        <v>0</v>
      </c>
      <c r="L138" s="101"/>
      <c r="M138" s="101"/>
      <c r="N138" s="101"/>
      <c r="O138" s="101"/>
      <c r="P138" s="101"/>
      <c r="Q138" s="103">
        <f t="shared" si="4"/>
        <v>0</v>
      </c>
      <c r="R138" s="103">
        <f>(R137-(R137*Q138))</f>
        <v>0.48</v>
      </c>
      <c r="S138" s="185"/>
      <c r="T138" s="179"/>
      <c r="U138" s="182"/>
      <c r="V138" s="177"/>
      <c r="W138" s="139"/>
    </row>
    <row r="139" spans="1:23" x14ac:dyDescent="0.25">
      <c r="B139" s="197"/>
      <c r="C139" s="194"/>
      <c r="D139" s="200"/>
      <c r="E139" s="200"/>
      <c r="F139" s="202"/>
      <c r="G139" s="154"/>
      <c r="H139" s="101" t="s">
        <v>118</v>
      </c>
      <c r="I139" s="102">
        <v>0</v>
      </c>
      <c r="J139" s="101" t="s">
        <v>118</v>
      </c>
      <c r="K139" s="102">
        <f>VLOOKUP(J139,[1]Criterios!$B$7:$C$9,2,FALSE)</f>
        <v>0</v>
      </c>
      <c r="L139" s="101"/>
      <c r="M139" s="101"/>
      <c r="N139" s="101"/>
      <c r="O139" s="101"/>
      <c r="P139" s="101"/>
      <c r="Q139" s="103">
        <f t="shared" si="4"/>
        <v>0</v>
      </c>
      <c r="R139" s="103">
        <f>IF(Q139&gt;1%,(R138-(R138*Q139)),Q139)</f>
        <v>0</v>
      </c>
      <c r="S139" s="185">
        <f>IF(R140&gt;1%,R140,R139)</f>
        <v>0</v>
      </c>
      <c r="T139" s="179"/>
      <c r="U139" s="182"/>
      <c r="V139" s="177"/>
      <c r="W139" s="139"/>
    </row>
    <row r="140" spans="1:23" ht="13.8" x14ac:dyDescent="0.25">
      <c r="A140" s="91"/>
      <c r="B140" s="197"/>
      <c r="C140" s="194"/>
      <c r="D140" s="200"/>
      <c r="E140" s="200"/>
      <c r="F140" s="202"/>
      <c r="G140" s="154"/>
      <c r="H140" s="101" t="s">
        <v>118</v>
      </c>
      <c r="I140" s="102">
        <v>0</v>
      </c>
      <c r="J140" s="101" t="s">
        <v>118</v>
      </c>
      <c r="K140" s="102">
        <f>VLOOKUP(J140,[1]Criterios!$B$7:$C$9,2,FALSE)</f>
        <v>0</v>
      </c>
      <c r="L140" s="101"/>
      <c r="M140" s="101"/>
      <c r="N140" s="101"/>
      <c r="O140" s="101"/>
      <c r="P140" s="101"/>
      <c r="Q140" s="103">
        <f t="shared" si="4"/>
        <v>0</v>
      </c>
      <c r="R140" s="103">
        <f>(R139-(R139*Q140))</f>
        <v>0</v>
      </c>
      <c r="S140" s="185"/>
      <c r="T140" s="179"/>
      <c r="U140" s="182"/>
      <c r="V140" s="177"/>
      <c r="W140" s="139"/>
    </row>
    <row r="141" spans="1:23" ht="13.8" x14ac:dyDescent="0.25">
      <c r="A141" s="91"/>
      <c r="B141" s="197"/>
      <c r="C141" s="194"/>
      <c r="D141" s="200"/>
      <c r="E141" s="200"/>
      <c r="F141" s="204"/>
      <c r="G141" s="167"/>
      <c r="H141" s="101" t="s">
        <v>118</v>
      </c>
      <c r="I141" s="102">
        <v>0</v>
      </c>
      <c r="J141" s="101" t="s">
        <v>118</v>
      </c>
      <c r="K141" s="105">
        <f>VLOOKUP(J141,[1]Criterios!$B$7:$C$9,2,FALSE)</f>
        <v>0</v>
      </c>
      <c r="L141" s="101"/>
      <c r="M141" s="101"/>
      <c r="N141" s="101"/>
      <c r="O141" s="101"/>
      <c r="P141" s="101"/>
      <c r="Q141" s="106">
        <f t="shared" si="4"/>
        <v>0</v>
      </c>
      <c r="R141" s="106">
        <f>IF(Q141&gt;1%,(R140-(R140*Q141)),Q141)</f>
        <v>0</v>
      </c>
      <c r="S141" s="188">
        <f>IF(R142&gt;1%,R142,R141)</f>
        <v>0</v>
      </c>
      <c r="T141" s="179"/>
      <c r="U141" s="182"/>
      <c r="V141" s="177"/>
      <c r="W141" s="139"/>
    </row>
    <row r="142" spans="1:23" ht="13.8" x14ac:dyDescent="0.25">
      <c r="A142" s="91"/>
      <c r="B142" s="198"/>
      <c r="C142" s="195"/>
      <c r="D142" s="201"/>
      <c r="E142" s="201"/>
      <c r="F142" s="205"/>
      <c r="G142" s="168"/>
      <c r="H142" s="108" t="s">
        <v>118</v>
      </c>
      <c r="I142" s="109">
        <v>0</v>
      </c>
      <c r="J142" s="108" t="s">
        <v>118</v>
      </c>
      <c r="K142" s="109">
        <f>VLOOKUP(J142,[1]Criterios!$B$7:$C$9,2,FALSE)</f>
        <v>0</v>
      </c>
      <c r="L142" s="108"/>
      <c r="M142" s="108"/>
      <c r="N142" s="108"/>
      <c r="O142" s="108"/>
      <c r="P142" s="108"/>
      <c r="Q142" s="110">
        <f t="shared" si="4"/>
        <v>0</v>
      </c>
      <c r="R142" s="110">
        <f>IF(Q142&gt;1%,(R141-(R141*Q142)),Q142)</f>
        <v>0</v>
      </c>
      <c r="S142" s="189"/>
      <c r="T142" s="180"/>
      <c r="U142" s="183"/>
      <c r="V142" s="177"/>
      <c r="W142" s="139"/>
    </row>
    <row r="144" spans="1:23" x14ac:dyDescent="0.25">
      <c r="F144" s="172"/>
    </row>
    <row r="145" spans="6:6" x14ac:dyDescent="0.25">
      <c r="F145" s="172"/>
    </row>
  </sheetData>
  <mergeCells count="283">
    <mergeCell ref="N102:R102"/>
    <mergeCell ref="U131:U136"/>
    <mergeCell ref="F133:F134"/>
    <mergeCell ref="S133:S134"/>
    <mergeCell ref="F135:F136"/>
    <mergeCell ref="S135:S136"/>
    <mergeCell ref="B137:B142"/>
    <mergeCell ref="C137:C142"/>
    <mergeCell ref="E137:E142"/>
    <mergeCell ref="F137:F138"/>
    <mergeCell ref="S137:S138"/>
    <mergeCell ref="T137:T142"/>
    <mergeCell ref="U137:U142"/>
    <mergeCell ref="F139:F140"/>
    <mergeCell ref="S139:S140"/>
    <mergeCell ref="F141:F142"/>
    <mergeCell ref="S141:S142"/>
    <mergeCell ref="D131:D136"/>
    <mergeCell ref="D137:D142"/>
    <mergeCell ref="B131:B136"/>
    <mergeCell ref="C131:C136"/>
    <mergeCell ref="E131:E136"/>
    <mergeCell ref="F131:F132"/>
    <mergeCell ref="S131:S132"/>
    <mergeCell ref="T131:T136"/>
    <mergeCell ref="B119:B124"/>
    <mergeCell ref="C119:C124"/>
    <mergeCell ref="E119:E124"/>
    <mergeCell ref="T119:T124"/>
    <mergeCell ref="U119:U124"/>
    <mergeCell ref="B125:B130"/>
    <mergeCell ref="C125:C130"/>
    <mergeCell ref="E125:E130"/>
    <mergeCell ref="T125:T130"/>
    <mergeCell ref="U125:U130"/>
    <mergeCell ref="F127:F128"/>
    <mergeCell ref="S127:S128"/>
    <mergeCell ref="F129:F130"/>
    <mergeCell ref="S129:S130"/>
    <mergeCell ref="F119:F120"/>
    <mergeCell ref="S119:S120"/>
    <mergeCell ref="F121:F122"/>
    <mergeCell ref="S121:S122"/>
    <mergeCell ref="F123:F124"/>
    <mergeCell ref="S123:S124"/>
    <mergeCell ref="F125:F126"/>
    <mergeCell ref="S125:S126"/>
    <mergeCell ref="D119:D124"/>
    <mergeCell ref="D125:D130"/>
    <mergeCell ref="B100:W100"/>
    <mergeCell ref="B102:C102"/>
    <mergeCell ref="D102:E102"/>
    <mergeCell ref="G102:H102"/>
    <mergeCell ref="H103:L103"/>
    <mergeCell ref="B104:B106"/>
    <mergeCell ref="C104:C106"/>
    <mergeCell ref="D104:E105"/>
    <mergeCell ref="F104:F106"/>
    <mergeCell ref="G104:G106"/>
    <mergeCell ref="H104:P104"/>
    <mergeCell ref="Q104:T104"/>
    <mergeCell ref="U104:U106"/>
    <mergeCell ref="V104:V106"/>
    <mergeCell ref="W104:W106"/>
    <mergeCell ref="H105:K105"/>
    <mergeCell ref="L105:P105"/>
    <mergeCell ref="Q105:Q106"/>
    <mergeCell ref="R105:R106"/>
    <mergeCell ref="T105:T106"/>
    <mergeCell ref="S105:S106"/>
    <mergeCell ref="I102:M102"/>
    <mergeCell ref="T107:T112"/>
    <mergeCell ref="B2:C5"/>
    <mergeCell ref="D2:U5"/>
    <mergeCell ref="B7:W7"/>
    <mergeCell ref="B9:C9"/>
    <mergeCell ref="D9:E9"/>
    <mergeCell ref="G9:H9"/>
    <mergeCell ref="J9:M9"/>
    <mergeCell ref="N9:R9"/>
    <mergeCell ref="Q11:T11"/>
    <mergeCell ref="U11:U13"/>
    <mergeCell ref="H12:K12"/>
    <mergeCell ref="L12:P12"/>
    <mergeCell ref="Q12:Q13"/>
    <mergeCell ref="R12:R13"/>
    <mergeCell ref="S12:S13"/>
    <mergeCell ref="T12:T13"/>
    <mergeCell ref="B11:B13"/>
    <mergeCell ref="C11:C13"/>
    <mergeCell ref="D11:E12"/>
    <mergeCell ref="F11:F13"/>
    <mergeCell ref="G11:G13"/>
    <mergeCell ref="H11:P11"/>
    <mergeCell ref="T14:T19"/>
    <mergeCell ref="U14:U19"/>
    <mergeCell ref="F16:F17"/>
    <mergeCell ref="S16:S17"/>
    <mergeCell ref="F18:F19"/>
    <mergeCell ref="S18:S19"/>
    <mergeCell ref="B14:B19"/>
    <mergeCell ref="C14:C19"/>
    <mergeCell ref="D14:D19"/>
    <mergeCell ref="E14:E19"/>
    <mergeCell ref="F14:F15"/>
    <mergeCell ref="S14:S15"/>
    <mergeCell ref="T20:T25"/>
    <mergeCell ref="U20:U25"/>
    <mergeCell ref="F22:F23"/>
    <mergeCell ref="S22:S23"/>
    <mergeCell ref="F24:F25"/>
    <mergeCell ref="S24:S25"/>
    <mergeCell ref="B20:B25"/>
    <mergeCell ref="C20:C25"/>
    <mergeCell ref="D20:D25"/>
    <mergeCell ref="E20:E25"/>
    <mergeCell ref="F20:F21"/>
    <mergeCell ref="S20:S21"/>
    <mergeCell ref="T26:T31"/>
    <mergeCell ref="U26:U31"/>
    <mergeCell ref="F28:F29"/>
    <mergeCell ref="S28:S29"/>
    <mergeCell ref="F30:F31"/>
    <mergeCell ref="S30:S31"/>
    <mergeCell ref="B26:B31"/>
    <mergeCell ref="C26:C31"/>
    <mergeCell ref="D26:D31"/>
    <mergeCell ref="E26:E31"/>
    <mergeCell ref="F26:F27"/>
    <mergeCell ref="S26:S27"/>
    <mergeCell ref="T32:T37"/>
    <mergeCell ref="U32:U37"/>
    <mergeCell ref="F34:F35"/>
    <mergeCell ref="S34:S35"/>
    <mergeCell ref="F36:F37"/>
    <mergeCell ref="S36:S37"/>
    <mergeCell ref="B32:B37"/>
    <mergeCell ref="C32:C37"/>
    <mergeCell ref="D32:D37"/>
    <mergeCell ref="E32:E37"/>
    <mergeCell ref="F32:F33"/>
    <mergeCell ref="S32:S33"/>
    <mergeCell ref="H56:L56"/>
    <mergeCell ref="B57:B59"/>
    <mergeCell ref="C57:C59"/>
    <mergeCell ref="D57:E58"/>
    <mergeCell ref="F57:F59"/>
    <mergeCell ref="G57:G59"/>
    <mergeCell ref="H57:P57"/>
    <mergeCell ref="B53:W53"/>
    <mergeCell ref="B55:C55"/>
    <mergeCell ref="D55:E55"/>
    <mergeCell ref="G55:H55"/>
    <mergeCell ref="I55:M55"/>
    <mergeCell ref="N55:R55"/>
    <mergeCell ref="Q57:T57"/>
    <mergeCell ref="U57:U59"/>
    <mergeCell ref="V57:V59"/>
    <mergeCell ref="H58:K58"/>
    <mergeCell ref="L58:P58"/>
    <mergeCell ref="Q58:Q59"/>
    <mergeCell ref="R58:R59"/>
    <mergeCell ref="S58:S59"/>
    <mergeCell ref="T58:T59"/>
    <mergeCell ref="T60:T65"/>
    <mergeCell ref="U60:U65"/>
    <mergeCell ref="F62:F63"/>
    <mergeCell ref="S62:S63"/>
    <mergeCell ref="F64:F65"/>
    <mergeCell ref="S64:S65"/>
    <mergeCell ref="B60:B65"/>
    <mergeCell ref="C60:C65"/>
    <mergeCell ref="D60:D65"/>
    <mergeCell ref="E60:E65"/>
    <mergeCell ref="F60:F61"/>
    <mergeCell ref="S60:S61"/>
    <mergeCell ref="T66:T71"/>
    <mergeCell ref="U66:U71"/>
    <mergeCell ref="F68:F69"/>
    <mergeCell ref="S68:S69"/>
    <mergeCell ref="F70:F71"/>
    <mergeCell ref="S70:S71"/>
    <mergeCell ref="B66:B71"/>
    <mergeCell ref="C66:C71"/>
    <mergeCell ref="D66:D71"/>
    <mergeCell ref="F66:F67"/>
    <mergeCell ref="S66:S67"/>
    <mergeCell ref="E66:E71"/>
    <mergeCell ref="T72:T77"/>
    <mergeCell ref="U72:U77"/>
    <mergeCell ref="F74:F75"/>
    <mergeCell ref="S74:S75"/>
    <mergeCell ref="F76:F77"/>
    <mergeCell ref="S76:S77"/>
    <mergeCell ref="B72:B77"/>
    <mergeCell ref="C72:C77"/>
    <mergeCell ref="D72:D77"/>
    <mergeCell ref="E72:E77"/>
    <mergeCell ref="F72:F73"/>
    <mergeCell ref="S72:S73"/>
    <mergeCell ref="T78:T83"/>
    <mergeCell ref="U78:U83"/>
    <mergeCell ref="F80:F81"/>
    <mergeCell ref="S80:S81"/>
    <mergeCell ref="F82:F83"/>
    <mergeCell ref="S82:S83"/>
    <mergeCell ref="B78:B83"/>
    <mergeCell ref="C78:C83"/>
    <mergeCell ref="D78:D83"/>
    <mergeCell ref="E78:E83"/>
    <mergeCell ref="F78:F79"/>
    <mergeCell ref="S78:S79"/>
    <mergeCell ref="T84:T89"/>
    <mergeCell ref="U84:U89"/>
    <mergeCell ref="F86:F87"/>
    <mergeCell ref="S86:S87"/>
    <mergeCell ref="F88:F89"/>
    <mergeCell ref="S88:S89"/>
    <mergeCell ref="B84:B89"/>
    <mergeCell ref="C84:C89"/>
    <mergeCell ref="D84:D89"/>
    <mergeCell ref="E84:E89"/>
    <mergeCell ref="F84:F85"/>
    <mergeCell ref="S84:S85"/>
    <mergeCell ref="B90:B95"/>
    <mergeCell ref="C90:C95"/>
    <mergeCell ref="D90:D95"/>
    <mergeCell ref="E90:E95"/>
    <mergeCell ref="F90:F91"/>
    <mergeCell ref="S90:S91"/>
    <mergeCell ref="T90:T95"/>
    <mergeCell ref="U90:U95"/>
    <mergeCell ref="F92:F93"/>
    <mergeCell ref="S92:S93"/>
    <mergeCell ref="F94:F95"/>
    <mergeCell ref="S94:S95"/>
    <mergeCell ref="U107:U112"/>
    <mergeCell ref="F109:F110"/>
    <mergeCell ref="S109:S110"/>
    <mergeCell ref="F111:F112"/>
    <mergeCell ref="S111:S112"/>
    <mergeCell ref="B107:B112"/>
    <mergeCell ref="C107:C112"/>
    <mergeCell ref="D107:D112"/>
    <mergeCell ref="E107:E112"/>
    <mergeCell ref="F107:F108"/>
    <mergeCell ref="S107:S108"/>
    <mergeCell ref="T113:T118"/>
    <mergeCell ref="U113:U118"/>
    <mergeCell ref="F115:F116"/>
    <mergeCell ref="S115:S116"/>
    <mergeCell ref="F117:F118"/>
    <mergeCell ref="S117:S118"/>
    <mergeCell ref="B113:B118"/>
    <mergeCell ref="C113:C118"/>
    <mergeCell ref="D113:D118"/>
    <mergeCell ref="E113:E118"/>
    <mergeCell ref="F113:F114"/>
    <mergeCell ref="S113:S114"/>
    <mergeCell ref="T38:T43"/>
    <mergeCell ref="U38:U43"/>
    <mergeCell ref="F40:F41"/>
    <mergeCell ref="S40:S41"/>
    <mergeCell ref="F42:F43"/>
    <mergeCell ref="S42:S43"/>
    <mergeCell ref="B38:B43"/>
    <mergeCell ref="C38:C43"/>
    <mergeCell ref="D38:D43"/>
    <mergeCell ref="E38:E43"/>
    <mergeCell ref="F38:F39"/>
    <mergeCell ref="S38:S39"/>
    <mergeCell ref="T44:T49"/>
    <mergeCell ref="U44:U49"/>
    <mergeCell ref="F46:F47"/>
    <mergeCell ref="S46:S47"/>
    <mergeCell ref="F48:F49"/>
    <mergeCell ref="S48:S49"/>
    <mergeCell ref="B44:B49"/>
    <mergeCell ref="C44:C49"/>
    <mergeCell ref="D44:D49"/>
    <mergeCell ref="E44:E49"/>
    <mergeCell ref="F44:F45"/>
    <mergeCell ref="S44:S45"/>
  </mergeCells>
  <dataValidations xWindow="1116" yWindow="488" count="25">
    <dataValidation allowBlank="1" showInputMessage="1" showErrorMessage="1" prompt="Registre nombre completo de la persona que realiza la evaluación en calidad de segunda línea (Subdirección de Diseño, Evaluación y Sistematización)." sqref="N55:R55" xr:uid="{00000000-0002-0000-0100-000000000000}"/>
    <dataValidation allowBlank="1" showInputMessage="1" showErrorMessage="1" prompt="En el formato DD/MM/AAAA, registre la fecha de diligenciamiento por parte del responsable de la revisión en calidad de segunda línea." sqref="D55:E55" xr:uid="{00000000-0002-0000-0100-000001000000}"/>
    <dataValidation allowBlank="1" showInputMessage="1" showErrorMessage="1" prompt="Relacione la actividad de control registrada en la hoja &quot;1. Mapa y plan de tratamiento&quot;. Si cuenta con mas de dos controles por causa, copie e inserte cuantas filas adicionales requiera." sqref="G11:G13 G57:G59 G104:G106" xr:uid="{00000000-0002-0000-0100-000002000000}"/>
    <dataValidation allowBlank="1" showInputMessage="1" showErrorMessage="1" prompt="Relacione la causa del riesgo identificado en la hoja &quot;1. Mapa y plan de tratamiento&quot;. Si cuenta con mas de tres causas, copie e inserte cuantas filas adicionales requiera." sqref="F11:F13 F57:F59 F104:F106" xr:uid="{00000000-0002-0000-0100-000003000000}"/>
    <dataValidation allowBlank="1" showInputMessage="1" showErrorMessage="1" prompt="Seleccione de la lista desplegable, la probabilidad inherente registrada en la hoja &quot;1. Mapa y plan de tratamiento&quot;, columna J." sqref="D13 D59 D106" xr:uid="{00000000-0002-0000-0100-000004000000}"/>
    <dataValidation allowBlank="1" showInputMessage="1" showErrorMessage="1" prompt="Relacione el riesgo identificado y registrado en la hoja &quot;1. Mapa y plan de tratamiento&quot;." sqref="C11:C13 C57:C59 C104:C106" xr:uid="{00000000-0002-0000-0100-000005000000}"/>
    <dataValidation allowBlank="1" showInputMessage="1" showErrorMessage="1" prompt="Relacione el código del riesgo." sqref="B11:B13 B57:B59 B104:B106" xr:uid="{00000000-0002-0000-0100-000006000000}"/>
    <dataValidation allowBlank="1" showInputMessage="1" showErrorMessage="1" promptTitle="Respuesta automática." prompt="El resultado que se genera, corresponde a la probabilidad residual en la evaluación de la segunda línea." sqref="U57:U59 U104:U106" xr:uid="{00000000-0002-0000-0100-000007000000}"/>
    <dataValidation allowBlank="1" showInputMessage="1" showErrorMessage="1" promptTitle="Respuesta automática." prompt="No diligenciar." sqref="Q12:S13 Q58:S59 E59 E13 Q105:S106 E106" xr:uid="{00000000-0002-0000-0100-000008000000}"/>
    <dataValidation allowBlank="1" showInputMessage="1" showErrorMessage="1" promptTitle="Respuesta automática." prompt="No diligenciar. RECUERDE que para las filas vacias en las columnas &quot;H&quot; y &quot;J&quot; se debe seleccionar &quot;No aplica&quot;." sqref="T12:T13 T58:T59 T105:T106" xr:uid="{00000000-0002-0000-0100-000009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A000000}"/>
    <dataValidation allowBlank="1" showInputMessage="1" showErrorMessage="1" prompt="Son las variables asignadas para evaluar el diseño del control del riesgo." sqref="H57 H11 H104" xr:uid="{00000000-0002-0000-0100-00000B000000}"/>
    <dataValidation allowBlank="1" showInputMessage="1" showErrorMessage="1" prompt="Permiten dar un peso a la eficiencia del control y de esta manera dar movimiento en la matriz de calor, a partir de los cambios en la probabilidad y el impacto." sqref="H12 H58 H105" xr:uid="{00000000-0002-0000-0100-00000C000000}"/>
    <dataValidation allowBlank="1" showInputMessage="1" showErrorMessage="1" prompt="Respuesta automática. No diligenciar." sqref="K13 K59 I13 I59 K106 I106" xr:uid="{00000000-0002-0000-0100-00000D000000}"/>
    <dataValidation allowBlank="1" showInputMessage="1" showErrorMessage="1" prompt="Registre las conclusiones u observaciones respecto al diseño de la actividad de control de acuerdo con cada uno de los atributos evaluados, cuando aplique." sqref="V57:V59 V104:V106" xr:uid="{00000000-0002-0000-0100-00000E000000}"/>
    <dataValidation allowBlank="1" showInputMessage="1" showErrorMessage="1" prompt="Seleccione la respuesta de la lista desplegable. Si no se requiere el uso de todas las filas, seleccione &quot;No aplica&quot; para aquellas que se encuentren vacias." sqref="H13 J13 H59 J59 H106 J106" xr:uid="{00000000-0002-0000-0100-00000F000000}"/>
    <dataValidation type="list" allowBlank="1" showInputMessage="1" showErrorMessage="1" sqref="H96:T96 H50:S50" xr:uid="{00000000-0002-0000-0100-000010000000}">
      <formula1>#REF!</formula1>
    </dataValidation>
    <dataValidation allowBlank="1" showInputMessage="1" showErrorMessage="1" prompt="En el formato DD/MM/AAAA, registre la fecha de diligenciamiento por parte del gestor del proceso." sqref="D9" xr:uid="{00000000-0002-0000-0100-000011000000}"/>
    <dataValidation allowBlank="1" showInputMessage="1" showErrorMessage="1" prompt="Registre el nombre del proceso." sqref="G9:H9 G55:H55 G102:H102" xr:uid="{00000000-0002-0000-0100-000012000000}"/>
    <dataValidation allowBlank="1" showInputMessage="1" showErrorMessage="1" prompt="Seleccione la respuesta de la lista desplegable." sqref="L59:P59 L13:P13 L106:P106" xr:uid="{00000000-0002-0000-0100-000013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58:P58 L12:P12 L105:P105" xr:uid="{00000000-0002-0000-0100-000014000000}"/>
    <dataValidation allowBlank="1" showInputMessage="1" showErrorMessage="1" prompt="Registre nombre completo del gestor del proceso." sqref="N9" xr:uid="{00000000-0002-0000-0100-000015000000}"/>
    <dataValidation allowBlank="1" showInputMessage="1" showErrorMessage="1" prompt="Registre nombre completo de la persona que realiza la evaluación en calidad de tercera línea (Oficina de Control Interno)." sqref="N102:R102" xr:uid="{00000000-0002-0000-0100-000016000000}"/>
    <dataValidation allowBlank="1" showInputMessage="1" showErrorMessage="1" prompt="En el formato DD/MM/AAAA, registre la fecha de diligenciamiento por parte del responsable de la evaluación en calidad de tercera línea." sqref="D102:E102" xr:uid="{00000000-0002-0000-0100-000017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104:W106" xr:uid="{00000000-0002-0000-0100-000018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50"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xWindow="1116" yWindow="488" count="8">
        <x14:dataValidation type="list" allowBlank="1" showInputMessage="1" showErrorMessage="1" xr:uid="{00000000-0002-0000-0100-000019000000}">
          <x14:formula1>
            <xm:f>Criterios!$B$3:$B$6</xm:f>
          </x14:formula1>
          <xm:sqref>H14:H49 H60:H95</xm:sqref>
        </x14:dataValidation>
        <x14:dataValidation type="list" allowBlank="1" showInputMessage="1" showErrorMessage="1" xr:uid="{00000000-0002-0000-0100-00001A000000}">
          <x14:formula1>
            <xm:f>Criterios!$B$7:$B$9</xm:f>
          </x14:formula1>
          <xm:sqref>J14:J49 J60:J95</xm:sqref>
        </x14:dataValidation>
        <x14:dataValidation type="list" allowBlank="1" showInputMessage="1" showErrorMessage="1" xr:uid="{00000000-0002-0000-0100-00001B000000}">
          <x14:formula1>
            <xm:f>Criterios!$B$12:$B$13</xm:f>
          </x14:formula1>
          <xm:sqref>L60:L95 L14:L49</xm:sqref>
        </x14:dataValidation>
        <x14:dataValidation type="list" allowBlank="1" showInputMessage="1" showErrorMessage="1" xr:uid="{00000000-0002-0000-0100-00001C000000}">
          <x14:formula1>
            <xm:f>Criterios!$E$12:$E$13</xm:f>
          </x14:formula1>
          <xm:sqref>M60:M95 M14:M49</xm:sqref>
        </x14:dataValidation>
        <x14:dataValidation type="list" allowBlank="1" showInputMessage="1" showErrorMessage="1" xr:uid="{00000000-0002-0000-0100-00001D000000}">
          <x14:formula1>
            <xm:f>Criterios!$E$14:$E$15</xm:f>
          </x14:formula1>
          <xm:sqref>N60:N95 N14:N49</xm:sqref>
        </x14:dataValidation>
        <x14:dataValidation type="list" allowBlank="1" showInputMessage="1" showErrorMessage="1" xr:uid="{00000000-0002-0000-0100-00001E000000}">
          <x14:formula1>
            <xm:f>Criterios!$B$14:$B$15</xm:f>
          </x14:formula1>
          <xm:sqref>O60:O95 O14:O49</xm:sqref>
        </x14:dataValidation>
        <x14:dataValidation type="list" allowBlank="1" showInputMessage="1" showErrorMessage="1" xr:uid="{00000000-0002-0000-0100-00001F000000}">
          <x14:formula1>
            <xm:f>Criterios!$B$16:$B$17</xm:f>
          </x14:formula1>
          <xm:sqref>P60:P95 P14:P49</xm:sqref>
        </x14:dataValidation>
        <x14:dataValidation type="list" allowBlank="1" showInputMessage="1" showErrorMessage="1" xr:uid="{00000000-0002-0000-0100-000020000000}">
          <x14:formula1>
            <xm:f>Criterios!$A$20:$A$24</xm:f>
          </x14:formula1>
          <xm:sqref>D60:D95 D14:D49 D107:D142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topLeftCell="A27" zoomScaleNormal="100" zoomScaleSheetLayoutView="100" workbookViewId="0">
      <selection sqref="A1:B4"/>
    </sheetView>
  </sheetViews>
  <sheetFormatPr baseColWidth="10" defaultColWidth="11.44140625" defaultRowHeight="13.2" x14ac:dyDescent="0.25"/>
  <cols>
    <col min="1" max="1" width="0.5546875" style="27" customWidth="1"/>
    <col min="2" max="2" width="21.44140625" customWidth="1"/>
    <col min="3" max="7" width="20.44140625" customWidth="1"/>
    <col min="8" max="8" width="2.44140625" customWidth="1"/>
    <col min="9" max="11" width="11.44140625" hidden="1" customWidth="1"/>
  </cols>
  <sheetData>
    <row r="1" spans="1:10" ht="17.25" customHeight="1" x14ac:dyDescent="0.25">
      <c r="A1" s="309"/>
      <c r="B1" s="309"/>
      <c r="C1" s="310" t="s">
        <v>0</v>
      </c>
      <c r="D1" s="311"/>
      <c r="E1" s="312"/>
      <c r="F1" s="35" t="s">
        <v>1</v>
      </c>
      <c r="G1" s="36" t="s">
        <v>2</v>
      </c>
      <c r="I1" s="4"/>
      <c r="J1" s="4"/>
    </row>
    <row r="2" spans="1:10" ht="17.25" customHeight="1" x14ac:dyDescent="0.25">
      <c r="A2" s="309"/>
      <c r="B2" s="309"/>
      <c r="C2" s="313"/>
      <c r="D2" s="314"/>
      <c r="E2" s="315"/>
      <c r="F2" s="35" t="s">
        <v>3</v>
      </c>
      <c r="G2" s="36">
        <v>4</v>
      </c>
      <c r="I2" s="4"/>
      <c r="J2" s="4"/>
    </row>
    <row r="3" spans="1:10" ht="24.75" customHeight="1" x14ac:dyDescent="0.25">
      <c r="A3" s="309"/>
      <c r="B3" s="309"/>
      <c r="C3" s="313"/>
      <c r="D3" s="314"/>
      <c r="E3" s="315"/>
      <c r="F3" s="35" t="s">
        <v>4</v>
      </c>
      <c r="G3" s="37" t="s">
        <v>5</v>
      </c>
      <c r="I3" s="4"/>
      <c r="J3" s="4"/>
    </row>
    <row r="4" spans="1:10" ht="17.25" customHeight="1" x14ac:dyDescent="0.25">
      <c r="A4" s="309"/>
      <c r="B4" s="309"/>
      <c r="C4" s="316"/>
      <c r="D4" s="317"/>
      <c r="E4" s="318"/>
      <c r="F4" s="35" t="s">
        <v>6</v>
      </c>
      <c r="G4" s="36" t="s">
        <v>129</v>
      </c>
      <c r="I4" s="4"/>
      <c r="J4" s="4"/>
    </row>
    <row r="5" spans="1:10" x14ac:dyDescent="0.25">
      <c r="B5" s="17"/>
      <c r="C5" s="17"/>
      <c r="D5" s="17"/>
      <c r="E5" s="17"/>
      <c r="F5" s="17"/>
      <c r="G5" s="46" t="s">
        <v>8</v>
      </c>
      <c r="I5" s="4"/>
      <c r="J5" s="4"/>
    </row>
    <row r="6" spans="1:10" x14ac:dyDescent="0.25">
      <c r="B6" s="31" t="s">
        <v>130</v>
      </c>
      <c r="C6" s="17"/>
      <c r="D6" s="17"/>
      <c r="E6" s="17"/>
      <c r="F6" s="17"/>
      <c r="G6" s="17"/>
      <c r="I6" s="2" t="s">
        <v>131</v>
      </c>
    </row>
    <row r="7" spans="1:10" ht="41.25" customHeight="1" x14ac:dyDescent="0.25">
      <c r="B7" s="20" t="s">
        <v>132</v>
      </c>
      <c r="C7" s="305" t="s">
        <v>133</v>
      </c>
      <c r="D7" s="305"/>
      <c r="E7" s="305"/>
      <c r="F7" s="305"/>
      <c r="G7" s="305"/>
      <c r="I7" s="15" t="s">
        <v>134</v>
      </c>
    </row>
    <row r="8" spans="1:10" ht="21" customHeight="1" x14ac:dyDescent="0.25">
      <c r="B8" s="20" t="s">
        <v>73</v>
      </c>
      <c r="C8" s="305" t="s">
        <v>135</v>
      </c>
      <c r="D8" s="305"/>
      <c r="E8" s="305"/>
      <c r="F8" s="305"/>
      <c r="G8" s="305"/>
      <c r="I8" s="15" t="s">
        <v>136</v>
      </c>
    </row>
    <row r="9" spans="1:10" ht="51.75" customHeight="1" x14ac:dyDescent="0.25">
      <c r="B9" s="20" t="s">
        <v>137</v>
      </c>
      <c r="C9" s="305" t="s">
        <v>138</v>
      </c>
      <c r="D9" s="305"/>
      <c r="E9" s="305"/>
      <c r="F9" s="305"/>
      <c r="G9" s="305"/>
      <c r="I9" s="15" t="s">
        <v>10</v>
      </c>
    </row>
    <row r="10" spans="1:10" ht="25.5" customHeight="1" x14ac:dyDescent="0.25">
      <c r="B10" s="22" t="s">
        <v>139</v>
      </c>
      <c r="C10" s="305" t="s">
        <v>140</v>
      </c>
      <c r="D10" s="305"/>
      <c r="E10" s="305"/>
      <c r="F10" s="305"/>
      <c r="G10" s="305"/>
      <c r="I10" s="2" t="s">
        <v>21</v>
      </c>
    </row>
    <row r="11" spans="1:10" ht="25.5" customHeight="1" x14ac:dyDescent="0.25">
      <c r="B11" s="20" t="s">
        <v>54</v>
      </c>
      <c r="C11" s="305" t="s">
        <v>141</v>
      </c>
      <c r="D11" s="305"/>
      <c r="E11" s="305"/>
      <c r="F11" s="305"/>
      <c r="G11" s="305"/>
      <c r="I11" t="s">
        <v>142</v>
      </c>
    </row>
    <row r="12" spans="1:10" ht="29.25" customHeight="1" x14ac:dyDescent="0.25">
      <c r="B12" s="20" t="s">
        <v>143</v>
      </c>
      <c r="C12" s="305" t="s">
        <v>144</v>
      </c>
      <c r="D12" s="305"/>
      <c r="E12" s="305"/>
      <c r="F12" s="305"/>
      <c r="G12" s="305"/>
      <c r="I12" t="s">
        <v>145</v>
      </c>
    </row>
    <row r="13" spans="1:10" ht="30" customHeight="1" x14ac:dyDescent="0.25">
      <c r="B13" s="20" t="s">
        <v>146</v>
      </c>
      <c r="C13" s="305" t="s">
        <v>147</v>
      </c>
      <c r="D13" s="305"/>
      <c r="E13" s="305"/>
      <c r="F13" s="305"/>
      <c r="G13" s="305"/>
      <c r="I13" t="s">
        <v>53</v>
      </c>
    </row>
    <row r="14" spans="1:10" ht="39.75" customHeight="1" x14ac:dyDescent="0.25">
      <c r="B14" s="20" t="s">
        <v>148</v>
      </c>
      <c r="C14" s="305" t="s">
        <v>149</v>
      </c>
      <c r="D14" s="305"/>
      <c r="E14" s="305"/>
      <c r="F14" s="305"/>
      <c r="G14" s="305"/>
    </row>
    <row r="15" spans="1:10" ht="31.5" customHeight="1" x14ac:dyDescent="0.25">
      <c r="B15" s="22" t="s">
        <v>75</v>
      </c>
      <c r="C15" s="305" t="s">
        <v>150</v>
      </c>
      <c r="D15" s="305"/>
      <c r="E15" s="305"/>
      <c r="F15" s="305"/>
      <c r="G15" s="305"/>
    </row>
    <row r="16" spans="1:10" x14ac:dyDescent="0.25">
      <c r="B16" s="22" t="s">
        <v>151</v>
      </c>
      <c r="C16" s="305" t="s">
        <v>152</v>
      </c>
      <c r="D16" s="305"/>
      <c r="E16" s="305"/>
      <c r="F16" s="305"/>
      <c r="G16" s="305"/>
    </row>
    <row r="17" spans="2:7" ht="28.5" customHeight="1" x14ac:dyDescent="0.25">
      <c r="B17" s="22" t="s">
        <v>153</v>
      </c>
      <c r="C17" s="305" t="s">
        <v>154</v>
      </c>
      <c r="D17" s="305"/>
      <c r="E17" s="305"/>
      <c r="F17" s="305"/>
      <c r="G17" s="305"/>
    </row>
    <row r="18" spans="2:7" ht="30" customHeight="1" x14ac:dyDescent="0.25">
      <c r="B18" s="22" t="s">
        <v>155</v>
      </c>
      <c r="C18" s="305" t="s">
        <v>156</v>
      </c>
      <c r="D18" s="305"/>
      <c r="E18" s="305"/>
      <c r="F18" s="305"/>
      <c r="G18" s="305"/>
    </row>
    <row r="20" spans="2:7" x14ac:dyDescent="0.25">
      <c r="B20" s="3" t="s">
        <v>157</v>
      </c>
    </row>
    <row r="21" spans="2:7" ht="29.25" customHeight="1" x14ac:dyDescent="0.25">
      <c r="B21" s="54" t="s">
        <v>158</v>
      </c>
      <c r="C21" s="6" t="s">
        <v>159</v>
      </c>
      <c r="D21" s="307" t="s">
        <v>160</v>
      </c>
      <c r="E21" s="308"/>
      <c r="F21" s="300" t="s">
        <v>161</v>
      </c>
      <c r="G21" s="301"/>
    </row>
    <row r="22" spans="2:7" ht="39.75" customHeight="1" x14ac:dyDescent="0.25">
      <c r="B22" s="68">
        <v>0.2</v>
      </c>
      <c r="C22" s="7" t="s">
        <v>162</v>
      </c>
      <c r="D22" s="306" t="s">
        <v>163</v>
      </c>
      <c r="E22" s="306"/>
      <c r="F22" s="306" t="s">
        <v>164</v>
      </c>
      <c r="G22" s="306"/>
    </row>
    <row r="23" spans="2:7" ht="39.75" customHeight="1" x14ac:dyDescent="0.25">
      <c r="B23" s="68">
        <v>0.4</v>
      </c>
      <c r="C23" s="7" t="s">
        <v>165</v>
      </c>
      <c r="D23" s="306" t="s">
        <v>166</v>
      </c>
      <c r="E23" s="306"/>
      <c r="F23" s="306" t="s">
        <v>167</v>
      </c>
      <c r="G23" s="306"/>
    </row>
    <row r="24" spans="2:7" ht="39.75" customHeight="1" x14ac:dyDescent="0.25">
      <c r="B24" s="68">
        <v>0.6</v>
      </c>
      <c r="C24" s="24" t="s">
        <v>122</v>
      </c>
      <c r="D24" s="306" t="s">
        <v>168</v>
      </c>
      <c r="E24" s="306"/>
      <c r="F24" s="306" t="s">
        <v>169</v>
      </c>
      <c r="G24" s="306"/>
    </row>
    <row r="25" spans="2:7" ht="39.75" customHeight="1" x14ac:dyDescent="0.25">
      <c r="B25" s="68">
        <v>0.8</v>
      </c>
      <c r="C25" s="7" t="s">
        <v>110</v>
      </c>
      <c r="D25" s="306" t="s">
        <v>170</v>
      </c>
      <c r="E25" s="306"/>
      <c r="F25" s="306" t="s">
        <v>171</v>
      </c>
      <c r="G25" s="306"/>
    </row>
    <row r="26" spans="2:7" ht="39.75" customHeight="1" x14ac:dyDescent="0.25">
      <c r="B26" s="68">
        <v>1</v>
      </c>
      <c r="C26" s="7" t="s">
        <v>123</v>
      </c>
      <c r="D26" s="306" t="s">
        <v>172</v>
      </c>
      <c r="E26" s="306"/>
      <c r="F26" s="306" t="s">
        <v>173</v>
      </c>
      <c r="G26" s="306"/>
    </row>
    <row r="28" spans="2:7" x14ac:dyDescent="0.25">
      <c r="B28" s="3" t="s">
        <v>174</v>
      </c>
    </row>
    <row r="29" spans="2:7" x14ac:dyDescent="0.25">
      <c r="B29" s="6" t="s">
        <v>158</v>
      </c>
      <c r="C29" s="6" t="s">
        <v>159</v>
      </c>
      <c r="D29" s="300" t="s">
        <v>175</v>
      </c>
      <c r="E29" s="301"/>
      <c r="F29" s="302" t="s">
        <v>176</v>
      </c>
      <c r="G29" s="303"/>
    </row>
    <row r="30" spans="2:7" ht="35.25" customHeight="1" x14ac:dyDescent="0.25">
      <c r="B30" s="23">
        <v>0.2</v>
      </c>
      <c r="C30" s="24" t="s">
        <v>177</v>
      </c>
      <c r="D30" s="304" t="s">
        <v>178</v>
      </c>
      <c r="E30" s="304"/>
      <c r="F30" s="299" t="s">
        <v>179</v>
      </c>
      <c r="G30" s="299"/>
    </row>
    <row r="31" spans="2:7" ht="51.75" customHeight="1" x14ac:dyDescent="0.25">
      <c r="B31" s="23">
        <v>0.4</v>
      </c>
      <c r="C31" s="7" t="s">
        <v>180</v>
      </c>
      <c r="D31" s="304" t="s">
        <v>181</v>
      </c>
      <c r="E31" s="304"/>
      <c r="F31" s="299" t="s">
        <v>182</v>
      </c>
      <c r="G31" s="299"/>
    </row>
    <row r="32" spans="2:7" ht="40.5" customHeight="1" x14ac:dyDescent="0.25">
      <c r="B32" s="23">
        <v>0.6</v>
      </c>
      <c r="C32" s="24" t="s">
        <v>183</v>
      </c>
      <c r="D32" s="304" t="s">
        <v>184</v>
      </c>
      <c r="E32" s="304"/>
      <c r="F32" s="299" t="s">
        <v>185</v>
      </c>
      <c r="G32" s="299"/>
    </row>
    <row r="33" spans="1:11" ht="40.5" customHeight="1" x14ac:dyDescent="0.25">
      <c r="B33" s="23">
        <v>0.8</v>
      </c>
      <c r="C33" s="7" t="s">
        <v>186</v>
      </c>
      <c r="D33" s="304" t="s">
        <v>187</v>
      </c>
      <c r="E33" s="304"/>
      <c r="F33" s="299" t="s">
        <v>188</v>
      </c>
      <c r="G33" s="299"/>
    </row>
    <row r="34" spans="1:11" ht="40.5" customHeight="1" x14ac:dyDescent="0.25">
      <c r="B34" s="23">
        <v>1</v>
      </c>
      <c r="C34" s="7" t="s">
        <v>189</v>
      </c>
      <c r="D34" s="304" t="s">
        <v>190</v>
      </c>
      <c r="E34" s="304"/>
      <c r="F34" s="299" t="s">
        <v>191</v>
      </c>
      <c r="G34" s="299"/>
    </row>
    <row r="36" spans="1:11" x14ac:dyDescent="0.25">
      <c r="B36" s="3" t="s">
        <v>192</v>
      </c>
    </row>
    <row r="37" spans="1:11" s="30" customFormat="1" ht="12" hidden="1" customHeight="1" x14ac:dyDescent="0.25">
      <c r="A37" s="27"/>
      <c r="B37" s="32" t="s">
        <v>193</v>
      </c>
      <c r="C37" s="33" t="s">
        <v>194</v>
      </c>
      <c r="D37" s="34" t="s">
        <v>69</v>
      </c>
      <c r="E37" s="34" t="s">
        <v>56</v>
      </c>
      <c r="F37" s="33" t="s">
        <v>195</v>
      </c>
      <c r="G37" s="34" t="s">
        <v>196</v>
      </c>
    </row>
    <row r="38" spans="1:11" s="30" customFormat="1" ht="12" hidden="1" customHeight="1" x14ac:dyDescent="0.25">
      <c r="A38" s="27"/>
      <c r="B38" s="28">
        <v>1</v>
      </c>
      <c r="C38" s="29">
        <v>2</v>
      </c>
      <c r="D38" s="29">
        <v>3</v>
      </c>
      <c r="E38" s="29">
        <v>4</v>
      </c>
      <c r="F38" s="29">
        <v>5</v>
      </c>
      <c r="G38" s="29">
        <v>6</v>
      </c>
    </row>
    <row r="39" spans="1:11" ht="24.75" customHeight="1" x14ac:dyDescent="0.25">
      <c r="A39" s="27">
        <v>1</v>
      </c>
      <c r="B39" s="22" t="s">
        <v>74</v>
      </c>
      <c r="C39" s="69" t="s">
        <v>197</v>
      </c>
      <c r="D39" s="69" t="s">
        <v>197</v>
      </c>
      <c r="E39" s="69" t="s">
        <v>197</v>
      </c>
      <c r="F39" s="69" t="s">
        <v>197</v>
      </c>
      <c r="G39" s="70" t="s">
        <v>198</v>
      </c>
      <c r="I39" s="15" t="s">
        <v>199</v>
      </c>
      <c r="J39" s="15" t="s">
        <v>194</v>
      </c>
    </row>
    <row r="40" spans="1:11" ht="24.75" customHeight="1" x14ac:dyDescent="0.25">
      <c r="A40" s="27">
        <v>2</v>
      </c>
      <c r="B40" s="22" t="s">
        <v>55</v>
      </c>
      <c r="C40" s="71" t="s">
        <v>183</v>
      </c>
      <c r="D40" s="71" t="s">
        <v>183</v>
      </c>
      <c r="E40" s="69" t="s">
        <v>197</v>
      </c>
      <c r="F40" s="69" t="s">
        <v>197</v>
      </c>
      <c r="G40" s="70" t="s">
        <v>198</v>
      </c>
      <c r="I40" s="15" t="s">
        <v>59</v>
      </c>
      <c r="J40" s="15" t="s">
        <v>69</v>
      </c>
    </row>
    <row r="41" spans="1:11" ht="24.75" customHeight="1" x14ac:dyDescent="0.25">
      <c r="A41" s="27">
        <v>3</v>
      </c>
      <c r="B41" s="22" t="s">
        <v>64</v>
      </c>
      <c r="C41" s="71" t="s">
        <v>183</v>
      </c>
      <c r="D41" s="71" t="s">
        <v>183</v>
      </c>
      <c r="E41" s="71" t="s">
        <v>183</v>
      </c>
      <c r="F41" s="69" t="s">
        <v>197</v>
      </c>
      <c r="G41" s="70" t="s">
        <v>198</v>
      </c>
      <c r="I41" s="15" t="s">
        <v>64</v>
      </c>
      <c r="J41" s="15" t="s">
        <v>56</v>
      </c>
    </row>
    <row r="42" spans="1:11" ht="24.75" customHeight="1" x14ac:dyDescent="0.25">
      <c r="A42" s="27">
        <v>4</v>
      </c>
      <c r="B42" s="22" t="s">
        <v>59</v>
      </c>
      <c r="C42" s="25" t="s">
        <v>200</v>
      </c>
      <c r="D42" s="71" t="s">
        <v>183</v>
      </c>
      <c r="E42" s="71" t="s">
        <v>183</v>
      </c>
      <c r="F42" s="69" t="s">
        <v>197</v>
      </c>
      <c r="G42" s="70" t="s">
        <v>198</v>
      </c>
      <c r="I42" s="15" t="s">
        <v>55</v>
      </c>
      <c r="J42" s="15" t="s">
        <v>195</v>
      </c>
    </row>
    <row r="43" spans="1:11" ht="24.75" customHeight="1" x14ac:dyDescent="0.25">
      <c r="A43" s="27">
        <v>5</v>
      </c>
      <c r="B43" s="22" t="s">
        <v>199</v>
      </c>
      <c r="C43" s="25" t="s">
        <v>200</v>
      </c>
      <c r="D43" s="25" t="s">
        <v>200</v>
      </c>
      <c r="E43" s="71" t="s">
        <v>183</v>
      </c>
      <c r="F43" s="69" t="s">
        <v>197</v>
      </c>
      <c r="G43" s="70" t="s">
        <v>198</v>
      </c>
      <c r="I43" s="15" t="s">
        <v>74</v>
      </c>
      <c r="J43" s="15" t="s">
        <v>196</v>
      </c>
    </row>
    <row r="44" spans="1:11" ht="26.4" x14ac:dyDescent="0.25">
      <c r="B44" s="5" t="s">
        <v>201</v>
      </c>
      <c r="C44" s="26" t="s">
        <v>194</v>
      </c>
      <c r="D44" s="22" t="s">
        <v>69</v>
      </c>
      <c r="E44" s="22" t="s">
        <v>56</v>
      </c>
      <c r="F44" s="26" t="s">
        <v>195</v>
      </c>
      <c r="G44" s="22" t="s">
        <v>196</v>
      </c>
    </row>
    <row r="47" spans="1:11" ht="39.6" x14ac:dyDescent="0.25">
      <c r="I47" s="16" t="s">
        <v>25</v>
      </c>
      <c r="J47" s="16" t="s">
        <v>202</v>
      </c>
      <c r="K47" s="16" t="s">
        <v>203</v>
      </c>
    </row>
    <row r="48" spans="1:11" x14ac:dyDescent="0.25">
      <c r="I48" s="15" t="s">
        <v>57</v>
      </c>
      <c r="J48" s="15" t="s">
        <v>204</v>
      </c>
      <c r="K48" t="s">
        <v>58</v>
      </c>
    </row>
    <row r="49" spans="9:11" x14ac:dyDescent="0.25">
      <c r="I49" s="15" t="s">
        <v>205</v>
      </c>
      <c r="J49" s="15" t="s">
        <v>61</v>
      </c>
      <c r="K49" s="15" t="s">
        <v>70</v>
      </c>
    </row>
    <row r="51" spans="9:11" x14ac:dyDescent="0.25">
      <c r="I51" s="2" t="s">
        <v>206</v>
      </c>
      <c r="J51" s="2" t="s">
        <v>207</v>
      </c>
    </row>
    <row r="52" spans="9:11" x14ac:dyDescent="0.25">
      <c r="I52" t="s">
        <v>204</v>
      </c>
      <c r="J52" t="s">
        <v>208</v>
      </c>
    </row>
    <row r="53" spans="9:11" x14ac:dyDescent="0.25">
      <c r="I53" t="s">
        <v>61</v>
      </c>
      <c r="J53" t="s">
        <v>60</v>
      </c>
    </row>
    <row r="54" spans="9:11" x14ac:dyDescent="0.25">
      <c r="J54" t="s">
        <v>209</v>
      </c>
    </row>
  </sheetData>
  <mergeCells count="38">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 ref="D25:E25"/>
    <mergeCell ref="D21:E21"/>
    <mergeCell ref="F24:G24"/>
    <mergeCell ref="F25:G25"/>
    <mergeCell ref="F23:G23"/>
    <mergeCell ref="C13:G13"/>
    <mergeCell ref="C14:G14"/>
    <mergeCell ref="C15:G15"/>
    <mergeCell ref="D22:E22"/>
    <mergeCell ref="D23:E23"/>
    <mergeCell ref="F33:G33"/>
    <mergeCell ref="F34:G34"/>
    <mergeCell ref="D29:E29"/>
    <mergeCell ref="F29:G29"/>
    <mergeCell ref="F30:G30"/>
    <mergeCell ref="D30:E30"/>
    <mergeCell ref="D32:E32"/>
    <mergeCell ref="D33:E33"/>
    <mergeCell ref="D34:E34"/>
    <mergeCell ref="F32:G32"/>
    <mergeCell ref="F31:G31"/>
    <mergeCell ref="D31:E31"/>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4140625" defaultRowHeight="14.4" x14ac:dyDescent="0.3"/>
  <cols>
    <col min="1" max="1" width="21.44140625" style="40" bestFit="1" customWidth="1"/>
    <col min="2" max="2" width="11.44140625" style="40"/>
    <col min="3" max="3" width="4.44140625" style="40" bestFit="1" customWidth="1"/>
    <col min="4" max="16384" width="11.44140625" style="40"/>
  </cols>
  <sheetData>
    <row r="2" spans="1:5" x14ac:dyDescent="0.3">
      <c r="A2" s="321" t="s">
        <v>210</v>
      </c>
      <c r="B2" s="321"/>
      <c r="C2" s="321"/>
    </row>
    <row r="3" spans="1:5" x14ac:dyDescent="0.3">
      <c r="A3" s="320" t="s">
        <v>211</v>
      </c>
      <c r="B3" s="40" t="s">
        <v>111</v>
      </c>
      <c r="C3" s="43">
        <v>0.25</v>
      </c>
    </row>
    <row r="4" spans="1:5" x14ac:dyDescent="0.3">
      <c r="A4" s="320"/>
      <c r="B4" s="40" t="s">
        <v>212</v>
      </c>
      <c r="C4" s="43">
        <v>0.15</v>
      </c>
    </row>
    <row r="5" spans="1:5" x14ac:dyDescent="0.3">
      <c r="A5" s="320"/>
      <c r="B5" s="40" t="s">
        <v>213</v>
      </c>
      <c r="C5" s="43">
        <v>0.1</v>
      </c>
    </row>
    <row r="6" spans="1:5" x14ac:dyDescent="0.3">
      <c r="A6" s="42"/>
      <c r="B6" s="40" t="s">
        <v>118</v>
      </c>
    </row>
    <row r="7" spans="1:5" x14ac:dyDescent="0.3">
      <c r="A7" s="320" t="s">
        <v>214</v>
      </c>
      <c r="B7" s="40" t="s">
        <v>215</v>
      </c>
      <c r="C7" s="43">
        <v>0.25</v>
      </c>
    </row>
    <row r="8" spans="1:5" x14ac:dyDescent="0.3">
      <c r="A8" s="320"/>
      <c r="B8" s="40" t="s">
        <v>58</v>
      </c>
      <c r="C8" s="43">
        <v>0.15</v>
      </c>
    </row>
    <row r="9" spans="1:5" x14ac:dyDescent="0.3">
      <c r="A9" s="42"/>
      <c r="B9" s="40" t="s">
        <v>118</v>
      </c>
      <c r="C9" s="43"/>
    </row>
    <row r="11" spans="1:5" x14ac:dyDescent="0.3">
      <c r="A11" s="321" t="s">
        <v>216</v>
      </c>
      <c r="B11" s="321"/>
      <c r="C11" s="321"/>
    </row>
    <row r="12" spans="1:5" x14ac:dyDescent="0.3">
      <c r="A12" s="320" t="s">
        <v>106</v>
      </c>
      <c r="B12" s="40" t="s">
        <v>112</v>
      </c>
      <c r="C12" s="43"/>
      <c r="D12" s="320" t="s">
        <v>38</v>
      </c>
      <c r="E12" s="40" t="s">
        <v>113</v>
      </c>
    </row>
    <row r="13" spans="1:5" x14ac:dyDescent="0.3">
      <c r="A13" s="320"/>
      <c r="B13" s="40" t="s">
        <v>217</v>
      </c>
      <c r="C13" s="43"/>
      <c r="D13" s="320"/>
      <c r="E13" s="40" t="s">
        <v>218</v>
      </c>
    </row>
    <row r="14" spans="1:5" x14ac:dyDescent="0.3">
      <c r="A14" s="320" t="s">
        <v>108</v>
      </c>
      <c r="B14" s="40" t="s">
        <v>115</v>
      </c>
      <c r="C14" s="43"/>
      <c r="D14" s="320" t="s">
        <v>219</v>
      </c>
      <c r="E14" s="40" t="s">
        <v>114</v>
      </c>
    </row>
    <row r="15" spans="1:5" x14ac:dyDescent="0.3">
      <c r="A15" s="320"/>
      <c r="B15" s="40" t="s">
        <v>220</v>
      </c>
      <c r="C15" s="43"/>
      <c r="D15" s="320"/>
      <c r="E15" s="40" t="s">
        <v>221</v>
      </c>
    </row>
    <row r="16" spans="1:5" x14ac:dyDescent="0.3">
      <c r="A16" s="320" t="s">
        <v>109</v>
      </c>
      <c r="B16" s="40" t="s">
        <v>116</v>
      </c>
    </row>
    <row r="17" spans="1:2" x14ac:dyDescent="0.3">
      <c r="A17" s="320"/>
      <c r="B17" s="40" t="s">
        <v>222</v>
      </c>
    </row>
    <row r="19" spans="1:2" x14ac:dyDescent="0.3">
      <c r="A19" s="319" t="s">
        <v>223</v>
      </c>
      <c r="B19" s="319"/>
    </row>
    <row r="20" spans="1:2" x14ac:dyDescent="0.3">
      <c r="A20" s="40" t="s">
        <v>162</v>
      </c>
      <c r="B20" s="41">
        <v>0.2</v>
      </c>
    </row>
    <row r="21" spans="1:2" x14ac:dyDescent="0.3">
      <c r="A21" s="40" t="s">
        <v>165</v>
      </c>
      <c r="B21" s="41">
        <v>0.4</v>
      </c>
    </row>
    <row r="22" spans="1:2" x14ac:dyDescent="0.3">
      <c r="A22" s="40" t="s">
        <v>122</v>
      </c>
      <c r="B22" s="41">
        <v>0.6</v>
      </c>
    </row>
    <row r="23" spans="1:2" x14ac:dyDescent="0.3">
      <c r="A23" s="40" t="s">
        <v>110</v>
      </c>
      <c r="B23" s="41">
        <v>0.8</v>
      </c>
    </row>
    <row r="24" spans="1:2" x14ac:dyDescent="0.3">
      <c r="A24" s="40" t="s">
        <v>123</v>
      </c>
      <c r="B24" s="41">
        <v>1</v>
      </c>
    </row>
  </sheetData>
  <mergeCells count="10">
    <mergeCell ref="D12:D13"/>
    <mergeCell ref="D14:D15"/>
    <mergeCell ref="A19:B19"/>
    <mergeCell ref="A16:A17"/>
    <mergeCell ref="A3:A5"/>
    <mergeCell ref="A7:A8"/>
    <mergeCell ref="A2:C2"/>
    <mergeCell ref="A11:C11"/>
    <mergeCell ref="A12:A13"/>
    <mergeCell ref="A14:A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4BBCE32BE778C4FB7D6BB4482440A7C" ma:contentTypeVersion="11" ma:contentTypeDescription="Crear nuevo documento." ma:contentTypeScope="" ma:versionID="d024a5f04f82a92c049d9d4d464aff4c">
  <xsd:schema xmlns:xsd="http://www.w3.org/2001/XMLSchema" xmlns:xs="http://www.w3.org/2001/XMLSchema" xmlns:p="http://schemas.microsoft.com/office/2006/metadata/properties" xmlns:ns2="a759e676-893f-499a-bdd3-87da69983992" xmlns:ns3="6ec2843d-b88b-46f8-a61b-cd5a75725901" targetNamespace="http://schemas.microsoft.com/office/2006/metadata/properties" ma:root="true" ma:fieldsID="5444a634326035aceefa33d114acd6f2" ns2:_="" ns3:_="">
    <xsd:import namespace="a759e676-893f-499a-bdd3-87da69983992"/>
    <xsd:import namespace="6ec2843d-b88b-46f8-a61b-cd5a757259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9e676-893f-499a-bdd3-87da69983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c2843d-b88b-46f8-a61b-cd5a757259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d840a2-63aa-4009-a5f8-c0db9891ef90}" ma:internalName="TaxCatchAll" ma:showField="CatchAllData" ma:web="6ec2843d-b88b-46f8-a61b-cd5a757259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c2843d-b88b-46f8-a61b-cd5a75725901" xsi:nil="true"/>
    <lcf76f155ced4ddcb4097134ff3c332f xmlns="a759e676-893f-499a-bdd3-87da6998399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B37A23-DFD0-4356-8FC8-736D43ED0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9e676-893f-499a-bdd3-87da69983992"/>
    <ds:schemaRef ds:uri="6ec2843d-b88b-46f8-a61b-cd5a757259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6F5436-3538-4659-8B80-97FC0532C1D9}">
  <ds:schemaRefs>
    <ds:schemaRef ds:uri="http://purl.org/dc/elements/1.1/"/>
    <ds:schemaRef ds:uri="http://purl.org/dc/terms/"/>
    <ds:schemaRef ds:uri="http://www.w3.org/XML/1998/namespace"/>
    <ds:schemaRef ds:uri="http://schemas.microsoft.com/office/2006/documentManagement/types"/>
    <ds:schemaRef ds:uri="http://purl.org/dc/dcmitype/"/>
    <ds:schemaRef ds:uri="a759e676-893f-499a-bdd3-87da69983992"/>
    <ds:schemaRef ds:uri="6ec2843d-b88b-46f8-a61b-cd5a7572590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AD3620F-617C-44B0-99FE-63AA8660AF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Sofy Lorena Arenas Vera</cp:lastModifiedBy>
  <cp:revision/>
  <dcterms:created xsi:type="dcterms:W3CDTF">2008-09-05T19:47:59Z</dcterms:created>
  <dcterms:modified xsi:type="dcterms:W3CDTF">2026-07-30T01:04:19Z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0x01010084BBCE32BE778C4FB7D6BB4482440A7C</vt:lpwstr>
  </property>
  <property fmtid="{D5CDD505-2E9C-101B-9397-08002B2CF9AE}" pid="3" name="MediaServiceImageTags">
    <vt:lpwstr/>
  </property>
</Properties>
</file>