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sarenasv\OneDrive - sdis.gov.co\2026 contrato 0787\07. Julio\3. Riesgos\Publicar\"/>
    </mc:Choice>
  </mc:AlternateContent>
  <bookViews>
    <workbookView xWindow="-120" yWindow="-120" windowWidth="29040" windowHeight="15720" tabRatio="766"/>
  </bookViews>
  <sheets>
    <sheet name="1. Mapa y plan de tratamiento" sheetId="5" r:id="rId1"/>
    <sheet name="2. Evaluación de controles" sheetId="8" r:id="rId2"/>
    <sheet name="Anexos" sheetId="7" r:id="rId3"/>
    <sheet name="Criterios" sheetId="9" state="hidden" r:id="rId4"/>
  </sheets>
  <definedNames>
    <definedName name="_xlnm._FilterDatabase" localSheetId="1" hidden="1">'2. Evaluación de controles'!#REF!</definedName>
    <definedName name="_xlnm.Print_Area" localSheetId="0">'1. Mapa y plan de tratamiento'!$A$1:$AW$13</definedName>
    <definedName name="_xlnm.Print_Area" localSheetId="1">'2. Evaluación de controles'!$A$28:$W$49</definedName>
    <definedName name="_xlnm.Print_Area" localSheetId="2">Anexos!$A$1:$G$45</definedName>
    <definedName name="_xlnm.Print_Titles" localSheetId="1">'2. Evaluación de controles'!$2:$5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9" i="8" l="1"/>
  <c r="S67" i="8"/>
  <c r="T65" i="8"/>
  <c r="U65" i="8" s="1"/>
  <c r="S65" i="8"/>
  <c r="K70" i="8"/>
  <c r="I70" i="8"/>
  <c r="Q70" i="8" s="1"/>
  <c r="R70" i="8" s="1"/>
  <c r="K69" i="8"/>
  <c r="I69" i="8"/>
  <c r="Q69" i="8" s="1"/>
  <c r="R69" i="8" s="1"/>
  <c r="K68" i="8"/>
  <c r="I68" i="8"/>
  <c r="Q68" i="8" s="1"/>
  <c r="K67" i="8"/>
  <c r="I67" i="8"/>
  <c r="Q67" i="8" s="1"/>
  <c r="R67" i="8" s="1"/>
  <c r="R68" i="8" s="1"/>
  <c r="K66" i="8"/>
  <c r="I66" i="8"/>
  <c r="Q66" i="8" s="1"/>
  <c r="K65" i="8"/>
  <c r="I65" i="8"/>
  <c r="Q65" i="8" s="1"/>
  <c r="R65" i="8" s="1"/>
  <c r="R66" i="8" s="1"/>
  <c r="K64" i="8"/>
  <c r="I64" i="8"/>
  <c r="Q64" i="8" s="1"/>
  <c r="R64" i="8" s="1"/>
  <c r="K63" i="8"/>
  <c r="Q63" i="8" s="1"/>
  <c r="R63" i="8" s="1"/>
  <c r="I63" i="8"/>
  <c r="K62" i="8"/>
  <c r="I62" i="8"/>
  <c r="Q62" i="8" s="1"/>
  <c r="Q61" i="8"/>
  <c r="R61" i="8" s="1"/>
  <c r="R62" i="8" s="1"/>
  <c r="S61" i="8" s="1"/>
  <c r="K61" i="8"/>
  <c r="I61" i="8"/>
  <c r="Q60" i="8"/>
  <c r="K60" i="8"/>
  <c r="I60" i="8"/>
  <c r="K59" i="8"/>
  <c r="I59" i="8"/>
  <c r="Q59" i="8" s="1"/>
  <c r="R59" i="8" s="1"/>
  <c r="R60" i="8" s="1"/>
  <c r="S59" i="8" s="1"/>
  <c r="G65" i="8"/>
  <c r="G59" i="8"/>
  <c r="F65" i="8"/>
  <c r="F59" i="8"/>
  <c r="E65" i="8"/>
  <c r="E59" i="8"/>
  <c r="C65" i="8"/>
  <c r="C59" i="8"/>
  <c r="B65" i="8"/>
  <c r="B59" i="8"/>
  <c r="T12" i="5"/>
  <c r="T20" i="8"/>
  <c r="R21" i="8"/>
  <c r="S20" i="8"/>
  <c r="R20" i="8"/>
  <c r="U14" i="8"/>
  <c r="T14" i="8"/>
  <c r="S14" i="8"/>
  <c r="R15" i="8"/>
  <c r="R14" i="8"/>
  <c r="T36" i="8"/>
  <c r="K47" i="8"/>
  <c r="I47" i="8"/>
  <c r="Q47" i="8" s="1"/>
  <c r="R47" i="8" s="1"/>
  <c r="K46" i="8"/>
  <c r="Q46" i="8" s="1"/>
  <c r="R46" i="8" s="1"/>
  <c r="I46" i="8"/>
  <c r="K45" i="8"/>
  <c r="Q45" i="8" s="1"/>
  <c r="I45" i="8"/>
  <c r="Q44" i="8"/>
  <c r="R44" i="8" s="1"/>
  <c r="R45" i="8" s="1"/>
  <c r="S44" i="8" s="1"/>
  <c r="K44" i="8"/>
  <c r="I44" i="8"/>
  <c r="Q43" i="8"/>
  <c r="K43" i="8"/>
  <c r="I43" i="8"/>
  <c r="K42" i="8"/>
  <c r="Q42" i="8" s="1"/>
  <c r="R42" i="8" s="1"/>
  <c r="R43" i="8" s="1"/>
  <c r="S42" i="8" s="1"/>
  <c r="I42" i="8"/>
  <c r="K41" i="8"/>
  <c r="Q41" i="8" s="1"/>
  <c r="R41" i="8" s="1"/>
  <c r="S40" i="8" s="1"/>
  <c r="I41" i="8"/>
  <c r="Q40" i="8"/>
  <c r="R40" i="8" s="1"/>
  <c r="K40" i="8"/>
  <c r="I40" i="8"/>
  <c r="Q39" i="8"/>
  <c r="K39" i="8"/>
  <c r="I39" i="8"/>
  <c r="K38" i="8"/>
  <c r="I38" i="8"/>
  <c r="Q38" i="8" s="1"/>
  <c r="R38" i="8" s="1"/>
  <c r="R39" i="8" s="1"/>
  <c r="S38" i="8" s="1"/>
  <c r="K37" i="8"/>
  <c r="I37" i="8"/>
  <c r="Q37" i="8" s="1"/>
  <c r="Q36" i="8"/>
  <c r="R36" i="8" s="1"/>
  <c r="R37" i="8" s="1"/>
  <c r="S36" i="8" s="1"/>
  <c r="K36" i="8"/>
  <c r="I36" i="8"/>
  <c r="G42" i="8"/>
  <c r="F42" i="8"/>
  <c r="G36" i="8"/>
  <c r="E42" i="8"/>
  <c r="E36" i="8"/>
  <c r="F36" i="8"/>
  <c r="C42" i="8"/>
  <c r="C36" i="8"/>
  <c r="B42" i="8"/>
  <c r="B36" i="8"/>
  <c r="S63" i="8" l="1"/>
  <c r="T59" i="8" s="1"/>
  <c r="U59" i="8" s="1"/>
  <c r="S46" i="8"/>
  <c r="T42" i="8" s="1"/>
  <c r="U42" i="8" s="1"/>
  <c r="U36" i="8"/>
  <c r="Q15" i="8" l="1"/>
  <c r="G20" i="8"/>
  <c r="G14" i="8"/>
  <c r="F20" i="8"/>
  <c r="F14" i="8"/>
  <c r="C20" i="8"/>
  <c r="C14" i="8"/>
  <c r="A1" i="8" l="1"/>
  <c r="T11" i="5"/>
  <c r="R11" i="5" l="1"/>
  <c r="R12" i="5"/>
  <c r="L11" i="5"/>
  <c r="I16" i="8" l="1"/>
  <c r="K16" i="8"/>
  <c r="I17" i="8"/>
  <c r="K17" i="8"/>
  <c r="I18" i="8"/>
  <c r="K18" i="8"/>
  <c r="Q18" i="8" s="1"/>
  <c r="R18" i="8" s="1"/>
  <c r="I19" i="8"/>
  <c r="K19" i="8"/>
  <c r="Q19" i="8" s="1"/>
  <c r="R19" i="8" s="1"/>
  <c r="K15" i="8"/>
  <c r="E14" i="8"/>
  <c r="I14" i="8"/>
  <c r="K14" i="8"/>
  <c r="I15" i="8"/>
  <c r="E20" i="8"/>
  <c r="I20" i="8"/>
  <c r="K20" i="8"/>
  <c r="I21" i="8"/>
  <c r="K21" i="8"/>
  <c r="Q21" i="8" s="1"/>
  <c r="I22" i="8"/>
  <c r="K22" i="8"/>
  <c r="I23" i="8"/>
  <c r="K23" i="8"/>
  <c r="I24" i="8"/>
  <c r="K24" i="8"/>
  <c r="I25" i="8"/>
  <c r="K25" i="8"/>
  <c r="Q16" i="8" l="1"/>
  <c r="R16" i="8" s="1"/>
  <c r="S18" i="8"/>
  <c r="Q17" i="8"/>
  <c r="Q22" i="8"/>
  <c r="R22" i="8" s="1"/>
  <c r="Q24" i="8"/>
  <c r="R24" i="8" s="1"/>
  <c r="Q25" i="8"/>
  <c r="R25" i="8" s="1"/>
  <c r="Q23" i="8"/>
  <c r="Q20" i="8"/>
  <c r="Q14" i="8"/>
  <c r="L12" i="5"/>
  <c r="R17" i="8" l="1"/>
  <c r="S16" i="8" s="1"/>
  <c r="S24" i="8"/>
  <c r="R23" i="8"/>
  <c r="S22" i="8" s="1"/>
  <c r="U20" i="8" l="1"/>
</calcChain>
</file>

<file path=xl/sharedStrings.xml><?xml version="1.0" encoding="utf-8"?>
<sst xmlns="http://schemas.openxmlformats.org/spreadsheetml/2006/main" count="541" uniqueCount="239">
  <si>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</si>
  <si>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</si>
  <si>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</si>
  <si>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</si>
  <si>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</si>
  <si>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</si>
  <si>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</si>
  <si>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</si>
  <si>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</si>
  <si>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</si>
  <si>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</si>
  <si>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</si>
  <si>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</si>
  <si>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</si>
  <si>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</si>
  <si>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</si>
  <si>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</si>
  <si>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</si>
  <si>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</si>
  <si>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</si>
  <si>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</si>
  <si>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</si>
  <si>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</si>
  <si>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</si>
  <si>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</si>
  <si>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</si>
  <si>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</si>
  <si>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</si>
  <si>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</si>
  <si>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</si>
  <si>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</si>
  <si>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</si>
  <si>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</si>
  <si>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</si>
  <si>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</si>
  <si>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</si>
  <si>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</si>
  <si>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</si>
  <si>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</si>
  <si>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</si>
  <si>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</si>
  <si>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</si>
  <si>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</si>
  <si>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</si>
  <si>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</si>
  <si>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</si>
  <si>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</si>
  <si>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</si>
  <si>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</si>
  <si>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jurídica</t>
  </si>
  <si>
    <t>Establecer los lineamientos jurídicos de la Secretaría Distrital de Integración Social, a través de la  conceptualización, la prevención del daño antijurídico y la gestión de la defensa judicial y administrativa con el fin de dar cumplimiento a las actuaciones de la Entidad en el marco de la normativa vigente.</t>
  </si>
  <si>
    <t>Analizar y evaluar los requisitos legales vigentes y otros aplicables a los procesos del Sistema de Gestión de la Entidad</t>
  </si>
  <si>
    <t>R-GJ-001</t>
  </si>
  <si>
    <t xml:space="preserve">No se identifican oportunamente los cambios normativos aplicables a la gestión de la entidad por cada una de las dependencias. </t>
  </si>
  <si>
    <t>Económica y reputacional</t>
  </si>
  <si>
    <t>De cumplimiento</t>
  </si>
  <si>
    <t>60% - Media</t>
  </si>
  <si>
    <t>60% - Moderado</t>
  </si>
  <si>
    <t>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t>
  </si>
  <si>
    <t>Preventiva</t>
  </si>
  <si>
    <t>Manual</t>
  </si>
  <si>
    <t>40% - Baja</t>
  </si>
  <si>
    <t>Reducir</t>
  </si>
  <si>
    <t>Administrador del procedimiento Requisitos legales</t>
  </si>
  <si>
    <t xml:space="preserve">Recepcionar, analizar, procesar, proyectar y dar respuesta a los diferentes requerimientos que se allegan a la Oficina Jurídica. </t>
  </si>
  <si>
    <t>R-GJ-002</t>
  </si>
  <si>
    <t xml:space="preserve">No se reporta con calidad y oportunidad la información necesaria para dar respuesta a los  requerimientos judiciales de la Entidad, por parte de las dependencias misionales </t>
  </si>
  <si>
    <t>Posibilidad de afectación en la defensa jurídica de la entidad frente a  los pronunciamientos  judiciales y administrativos en contra de los intereses institucionales, debido a desviaciones en la información suministrada por las dependencias misionales para responder oportunamente los requerimientos judiciales.</t>
  </si>
  <si>
    <t>40% - Menor</t>
  </si>
  <si>
    <t>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t>
  </si>
  <si>
    <t>Jefe Oficina Jurídica</t>
  </si>
  <si>
    <t>(Números de memorando de comunicación remitidos / Total de memorandos programados) 100
Meta: El avance programado para cada trimestre es del 25%.</t>
  </si>
  <si>
    <t xml:space="preserve">100%
</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</si>
  <si>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</si>
  <si>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</si>
  <si>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</si>
  <si>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</si>
  <si>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</si>
  <si>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Manuel Enrique Orjuela Duran</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</si>
  <si>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</si>
  <si>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</si>
  <si>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</si>
  <si>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</si>
  <si>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</si>
  <si>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</si>
  <si>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</si>
  <si>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</si>
  <si>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</si>
  <si>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</si>
  <si>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</si>
  <si>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</si>
  <si>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</si>
  <si>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</si>
  <si>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</si>
  <si>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</si>
  <si>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</si>
  <si>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</si>
  <si>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</si>
  <si>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</si>
  <si>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</si>
  <si>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</si>
  <si>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</si>
  <si>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Media</t>
  </si>
  <si>
    <t>Preventivo</t>
  </si>
  <si>
    <t>Documentado</t>
  </si>
  <si>
    <t>Identificado</t>
  </si>
  <si>
    <t>Si</t>
  </si>
  <si>
    <t>Continua</t>
  </si>
  <si>
    <t>Con registro</t>
  </si>
  <si>
    <t xml:space="preserve">2. </t>
  </si>
  <si>
    <t>No aplica</t>
  </si>
  <si>
    <t>2.</t>
  </si>
  <si>
    <t xml:space="preserve">1. </t>
  </si>
  <si>
    <t>3.</t>
  </si>
  <si>
    <t>Baja</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</si>
  <si>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</si>
  <si>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</si>
  <si>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OBSERVACIONES AL DISEÑO DEL CONTROL</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</si>
  <si>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</si>
  <si>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responsable de la evaluación:</t>
  </si>
  <si>
    <t>OBSERVACIONES A LA EJECUCIÓN DEL CONTROL</t>
  </si>
  <si>
    <t>3 de 3</t>
  </si>
  <si>
    <t>Tabla 1. Clasificación de riesgos</t>
  </si>
  <si>
    <t>Categoría</t>
  </si>
  <si>
    <t>Ejecución y administración de procesos</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</si>
  <si>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</si>
  <si>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</si>
  <si>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</si>
  <si>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</si>
  <si>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</si>
  <si>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</si>
  <si>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</si>
  <si>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</si>
  <si>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</si>
  <si>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</si>
  <si>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</si>
  <si>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</si>
  <si>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</si>
  <si>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</si>
  <si>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</si>
  <si>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</si>
  <si>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</si>
  <si>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</si>
  <si>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</si>
  <si>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</si>
  <si>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</si>
  <si>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</si>
  <si>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</si>
  <si>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</si>
  <si>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</si>
  <si>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</si>
  <si>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</si>
  <si>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</si>
  <si>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</si>
  <si>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</si>
  <si>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</si>
  <si>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</si>
  <si>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</si>
  <si>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</si>
  <si>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</si>
  <si>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</si>
  <si>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</si>
  <si>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</si>
  <si>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Alta</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</si>
  <si>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</si>
  <si>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</si>
  <si>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</si>
  <si>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</si>
  <si>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</si>
  <si>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</si>
  <si>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</si>
  <si>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</si>
  <si>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</si>
  <si>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</si>
  <si>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</si>
  <si>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</si>
  <si>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</si>
  <si>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</si>
  <si>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</si>
  <si>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</si>
  <si>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</si>
  <si>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</si>
  <si>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</si>
  <si>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</si>
  <si>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</si>
  <si>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</si>
  <si>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</si>
  <si>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</si>
  <si>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</si>
  <si>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</si>
  <si>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80% - Mayor</t>
  </si>
  <si>
    <t>100% - Catastrófico</t>
  </si>
  <si>
    <t>100% - Muy alta</t>
  </si>
  <si>
    <t>Alto</t>
  </si>
  <si>
    <t>Extremo</t>
  </si>
  <si>
    <t>20% - Muy baja</t>
  </si>
  <si>
    <t>80% - Alta</t>
  </si>
  <si>
    <t>Bajo</t>
  </si>
  <si>
    <t>Probabilidad / 
                     Impacto</t>
  </si>
  <si>
    <t xml:space="preserve">Riesgo materializado </t>
  </si>
  <si>
    <t>Forma de ejecución</t>
  </si>
  <si>
    <t>SI</t>
  </si>
  <si>
    <t>Detectiva</t>
  </si>
  <si>
    <t>NO</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</si>
  <si>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</si>
  <si>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</si>
  <si>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</si>
  <si>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</si>
  <si>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</si>
  <si>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</si>
  <si>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</si>
  <si>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</si>
  <si>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</si>
  <si>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</si>
  <si>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</si>
  <si>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</si>
  <si>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</si>
  <si>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</si>
  <si>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</si>
  <si>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</si>
  <si>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</si>
  <si>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</si>
  <si>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</si>
  <si>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Circular No. 014 del 27/03/2026</t>
  </si>
  <si>
    <t>La Oficina Jurídica solicitó mediante correo electrónico enviado a los gestores de procesos de la entidad la actualización semestral de la Matriz de Requisitos Legales y Otros Aplicables por procesos.
De acuerdo con lo establecido en la actividad del control, el avance cuantitativo y evidencia se dará una vez finalizado el primer semestre, cuando la matriz este actualizada y publicada.</t>
  </si>
  <si>
    <t>La Oficina Jurídica remitió a los Directores y Subdirectores de la Entidad, el memorado con las recomendación sobre entrega de insumos técnicos para la adecuada atención de acciones de tutela — Prevención del daño antijurídico. En este se describen los parámetros definidos para la entrega de los insumos que permitan dar respuesta a las acciones de tutela.
Cómo evidencia se relaciona el memorando en la carpeta dispuesta para tal fin.</t>
  </si>
  <si>
    <t>Sofy Lorena Arenas Vera</t>
  </si>
  <si>
    <t>Posibilidad de incurrir en inseguridad jurídica en la operación y la prestación de los servicios sociales, debido a la falta de implementación de la normatividad vigente por causa de la  identificación inoportuna de los requisitos legales aplicables a la operatividad y gestión de la entidad.</t>
  </si>
  <si>
    <t xml:space="preserve">10/04/2026 Se recomienda indicar si el riesgo se materializo y verificar ya que no se identifica evidencia.
13/04/2026. No se generan observaciones o recomendaciones respecto al avance presentado en el monitoreo al riesgo de gestión.
Se recomienda adelantar las acciones pertinentes para asegurar el cumplimiento de la actividad de control y la meta propuesta. </t>
  </si>
  <si>
    <t xml:space="preserve">10/04/2026. No se generan observaciones o recomendaciones respecto al avance presentado en el monitoreo al riesgo de gestión.
Se recomienda adelantar las acciones pertinentes para asegurar el cumplimiento de la actividad de control y la meta propuesta. </t>
  </si>
  <si>
    <t>(Número de matrices de requisitos legales aplicables actualizadas / Total de matrices de requisitos legales programadas) 100
Nota: el avance programado para cada semestre  es del 50%, equivalente a la evaluación y publicación de una matriz.</t>
  </si>
  <si>
    <t xml:space="preserve">La Oficina jurídica realizó la actualización de la matriz de requisitos legales de la entidad conforme con lo compromisos de gestión, la cual fue publicada en la pagina web de la entidad en los términos previstos, dando así cumplimiento al control establecido para esta actividad. 
Como evidencia se adjunta la matriz de requisitos legales actualizada y los correos de solicitud de actualización, así mismo a continuación se relaciona el link de la publicación en la página web de la Entidad:
https://www.integracionsocial.gov.co/index.php/regimen-legal/documentos/requisitos-legales-de-la-entidad-por-procesos
</t>
  </si>
  <si>
    <t xml:space="preserve">9/07/2026 No se generan observaciones o recomendaciones respecto al avance presentado en el monitoreo al riesgo de gestión, sin embargo, se recomienda adelantar las acciones pertinentes para asegurar el cumplimiento de la actividad de control y la meta propuesta. </t>
  </si>
  <si>
    <t xml:space="preserve">9/07/2026 Se recomienda:
* Verificar el avance del periodo, ya que se cumplió con la actividad en el semestre.
* Adjuntar como evidencia el correo de solicitud remitido en marzo.
* Describir que evidencias se cargar.
* Revisar la matriz gestionada y publicada, ya que se evidencia campos vacíos (GT), nombres y procesos desactualizados, algunas pestañas con filtros, entre otros.
* Revisar ortografía.
No se generan observaciones o recomendaciones respecto al avance presentado en el monitoreo al riesgo de gestión, sin embargo, se recomienda adelantar las acciones pertinentes para asegurar el cumplimiento de la actividad de control y la meta propuesta. </t>
  </si>
  <si>
    <t>Carlos Eduardo Trujilllo Espinosa</t>
  </si>
  <si>
    <t>Atributos de Eficiencia: sin observaciones
Atributos Informativos: sin observaciones.</t>
  </si>
  <si>
    <t>De acuerdo con el 1er. Reporte de monitoreo 2026 registrado en la SECCIÓN C. Monitoreo y revisión, y las respectivas evidencias aportadas la actividad se viene ejecutando de acuerdo con lo programado.</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</si>
  <si>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
Se identifica que la actividad se esta ejecutando de acuerdo con el diseño del control.</t>
  </si>
  <si>
    <t>La Oficina Jurídica remitió a los Directores y Subdirectores de la Entidad, el memorado al que correspondió el radicado I2026021118 con las recomendaciones para la entrega de insumos técnicos para la adecuada atención de acciones de tutela y judiciales, como mecanismo tendiente a la prevención del daño antijurídico. En este documento se reiteran orientaciones para la atención adecuada de las solicitudes presentadas por los abogados vinculados a la Oficina Jurídica sobre tales asuntos, haciendo referencia a las consecuencias de su atención no oportuna, en especial, en lo que se refiere a la configuración de daños antijurídicos.
Cómo evidencia se relaciona el memorando en la carpeta dispuesta para tal fin.</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</si>
</sst>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1"/>
      <name val="Arial"/>
      <family val="2"/>
    </font>
    <font>
      <strike/>
      <sz val="10"/>
      <name val="Arial"/>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s>
  <borders count="3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dashed">
        <color indexed="64"/>
      </top>
      <bottom/>
      <diagonal/>
    </border>
    <border>
      <left style="dashed">
        <color indexed="64"/>
      </left>
      <right style="thin">
        <color indexed="64"/>
      </right>
      <top/>
      <bottom style="thin">
        <color indexed="64"/>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s>
  <cellStyleXfs count="5">
    <xf numFmtId="0" fontId="0"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cellStyleXfs>
  <cellXfs count="258">
    <xf numFmtId="0" fontId="0" fillId="0" borderId="0" xfId="0"/>
    <xf numFmtId="0" fontId="3" fillId="2" borderId="2" xfId="0" applyFont="1" applyFill="1" applyBorder="1" applyAlignment="1" applyProtection="1">
      <alignment horizontal="center" vertical="center" wrapText="1"/>
      <protection locked="0"/>
    </xf>
    <xf numFmtId="0" fontId="3" fillId="0" borderId="0" xfId="0" applyFont="1"/>
    <xf numFmtId="0" fontId="3" fillId="0" borderId="0" xfId="0" applyFont="1" applyAlignment="1">
      <alignment vertical="center"/>
    </xf>
    <xf numFmtId="0" fontId="3" fillId="2" borderId="0" xfId="0" applyFont="1" applyFill="1" applyAlignment="1">
      <alignment vertical="center"/>
    </xf>
    <xf numFmtId="0" fontId="3"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3" fillId="8" borderId="2" xfId="0" applyFont="1" applyFill="1" applyBorder="1" applyAlignment="1" applyProtection="1">
      <alignment horizontal="center" vertical="center" wrapText="1"/>
      <protection locked="0"/>
    </xf>
    <xf numFmtId="0" fontId="5" fillId="2" borderId="0" xfId="0" applyFont="1" applyFill="1" applyProtection="1">
      <protection locked="0"/>
    </xf>
    <xf numFmtId="0" fontId="0" fillId="0" borderId="0" xfId="0" applyProtection="1">
      <protection locked="0"/>
    </xf>
    <xf numFmtId="0" fontId="5" fillId="2" borderId="0" xfId="0" applyFont="1" applyFill="1" applyAlignment="1" applyProtection="1">
      <alignment vertical="center"/>
      <protection locked="0"/>
    </xf>
    <xf numFmtId="0" fontId="3" fillId="2" borderId="0" xfId="0" applyFont="1" applyFill="1" applyProtection="1">
      <protection locked="0"/>
    </xf>
    <xf numFmtId="0" fontId="3" fillId="11" borderId="2"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top"/>
      <protection locked="0"/>
    </xf>
    <xf numFmtId="0" fontId="2" fillId="0" borderId="0" xfId="0" applyFont="1"/>
    <xf numFmtId="0" fontId="3" fillId="3" borderId="0" xfId="0" applyFont="1" applyFill="1" applyAlignment="1">
      <alignment horizontal="center" vertical="center" wrapText="1"/>
    </xf>
    <xf numFmtId="0" fontId="0" fillId="8" borderId="0" xfId="0" applyFill="1"/>
    <xf numFmtId="0" fontId="3" fillId="8" borderId="3" xfId="0" applyFont="1" applyFill="1" applyBorder="1"/>
    <xf numFmtId="0" fontId="3" fillId="0" borderId="2" xfId="0" applyFont="1" applyBorder="1" applyAlignment="1" applyProtection="1">
      <alignment horizontal="center" vertical="center" wrapText="1"/>
      <protection locked="0"/>
    </xf>
    <xf numFmtId="0" fontId="2" fillId="3" borderId="2" xfId="0" applyFont="1" applyFill="1" applyBorder="1" applyAlignment="1">
      <alignment vertical="center" wrapText="1"/>
    </xf>
    <xf numFmtId="0" fontId="0" fillId="8" borderId="0" xfId="0" applyFill="1" applyProtection="1">
      <protection locked="0"/>
    </xf>
    <xf numFmtId="0" fontId="2" fillId="3" borderId="2" xfId="0" applyFont="1" applyFill="1" applyBorder="1" applyAlignment="1">
      <alignment vertical="center"/>
    </xf>
    <xf numFmtId="9" fontId="0" fillId="3" borderId="2" xfId="0" applyNumberFormat="1" applyFill="1" applyBorder="1" applyAlignment="1">
      <alignment horizontal="center" vertical="center"/>
    </xf>
    <xf numFmtId="0" fontId="2" fillId="0" borderId="2" xfId="0" applyFont="1" applyBorder="1" applyAlignment="1">
      <alignment vertical="center"/>
    </xf>
    <xf numFmtId="0" fontId="2" fillId="7" borderId="2" xfId="0" applyFont="1" applyFill="1" applyBorder="1" applyAlignment="1">
      <alignment horizontal="center" vertical="center"/>
    </xf>
    <xf numFmtId="0" fontId="2" fillId="3" borderId="1" xfId="0" applyFont="1" applyFill="1" applyBorder="1" applyAlignment="1" applyProtection="1">
      <alignment vertical="center" wrapText="1"/>
      <protection locked="0"/>
    </xf>
    <xf numFmtId="0" fontId="7" fillId="8" borderId="0" xfId="0" applyFont="1" applyFill="1" applyAlignment="1">
      <alignment horizontal="center" vertical="center"/>
    </xf>
    <xf numFmtId="0" fontId="8" fillId="8" borderId="0" xfId="0" applyFont="1" applyFill="1" applyAlignment="1">
      <alignment horizontal="center" vertical="center"/>
    </xf>
    <xf numFmtId="0" fontId="7" fillId="8" borderId="0" xfId="0" applyFont="1" applyFill="1" applyAlignment="1">
      <alignment horizontal="center"/>
    </xf>
    <xf numFmtId="0" fontId="7" fillId="8" borderId="0" xfId="0" applyFont="1" applyFill="1"/>
    <xf numFmtId="0" fontId="3" fillId="8" borderId="0" xfId="0" applyFont="1" applyFill="1"/>
    <xf numFmtId="0" fontId="8" fillId="8" borderId="0" xfId="0" applyFont="1" applyFill="1" applyAlignment="1">
      <alignment vertical="center" wrapText="1"/>
    </xf>
    <xf numFmtId="0" fontId="7" fillId="8" borderId="0" xfId="0" applyFont="1" applyFill="1" applyAlignment="1" applyProtection="1">
      <alignment vertical="center" wrapText="1"/>
      <protection locked="0"/>
    </xf>
    <xf numFmtId="0" fontId="7" fillId="8" borderId="0" xfId="0" applyFont="1" applyFill="1" applyAlignment="1">
      <alignment vertical="center"/>
    </xf>
    <xf numFmtId="0" fontId="9" fillId="2" borderId="2" xfId="0" applyFont="1" applyFill="1" applyBorder="1" applyAlignment="1">
      <alignment vertical="center"/>
    </xf>
    <xf numFmtId="0" fontId="9" fillId="2" borderId="2" xfId="0" applyFont="1" applyFill="1" applyBorder="1" applyAlignment="1" applyProtection="1">
      <alignment horizontal="left" vertical="center"/>
      <protection locked="0"/>
    </xf>
    <xf numFmtId="0" fontId="9" fillId="2" borderId="2" xfId="0" applyFont="1" applyFill="1" applyBorder="1" applyAlignment="1" applyProtection="1">
      <alignment horizontal="left" vertical="center" wrapText="1"/>
      <protection locked="0"/>
    </xf>
    <xf numFmtId="0" fontId="9" fillId="2" borderId="2" xfId="0" applyFont="1" applyFill="1" applyBorder="1" applyAlignment="1" applyProtection="1">
      <alignment vertical="center"/>
      <protection locked="0"/>
    </xf>
    <xf numFmtId="0" fontId="11" fillId="8" borderId="0" xfId="2" applyFont="1" applyFill="1" applyAlignment="1" applyProtection="1">
      <alignment wrapText="1"/>
      <protection locked="0"/>
    </xf>
    <xf numFmtId="0" fontId="2" fillId="8" borderId="0" xfId="2" applyFont="1" applyFill="1" applyAlignment="1" applyProtection="1">
      <alignment horizontal="left" wrapText="1"/>
      <protection locked="0"/>
    </xf>
    <xf numFmtId="0" fontId="2" fillId="8" borderId="0" xfId="2" applyFont="1" applyFill="1" applyAlignment="1" applyProtection="1">
      <alignment horizontal="center" wrapText="1"/>
      <protection locked="0"/>
    </xf>
    <xf numFmtId="0" fontId="2" fillId="8" borderId="0" xfId="2" applyFont="1" applyFill="1" applyAlignment="1" applyProtection="1">
      <alignment horizontal="center" vertical="center" wrapText="1"/>
      <protection locked="0"/>
    </xf>
    <xf numFmtId="0" fontId="11" fillId="8" borderId="0" xfId="2" applyFont="1" applyFill="1" applyAlignment="1" applyProtection="1">
      <alignment horizontal="center" wrapText="1"/>
      <protection locked="0"/>
    </xf>
    <xf numFmtId="0" fontId="2" fillId="0" borderId="0" xfId="2" applyFont="1" applyAlignment="1" applyProtection="1">
      <alignment horizontal="center" vertical="center" wrapText="1"/>
      <protection locked="0"/>
    </xf>
    <xf numFmtId="0" fontId="3" fillId="8" borderId="0" xfId="2" applyFont="1" applyFill="1" applyAlignment="1" applyProtection="1">
      <alignment horizontal="center" vertical="center" wrapText="1"/>
      <protection locked="0"/>
    </xf>
    <xf numFmtId="0" fontId="12" fillId="8" borderId="0" xfId="2" applyFont="1" applyFill="1" applyAlignment="1" applyProtection="1">
      <alignment horizontal="center" vertical="center" wrapText="1"/>
      <protection locked="0"/>
    </xf>
    <xf numFmtId="9" fontId="2" fillId="8" borderId="16" xfId="2" applyNumberFormat="1" applyFont="1" applyFill="1" applyBorder="1" applyAlignment="1" applyProtection="1">
      <alignment horizontal="center" vertical="center" wrapText="1"/>
      <protection hidden="1"/>
    </xf>
    <xf numFmtId="0" fontId="2" fillId="8" borderId="16" xfId="2" applyFont="1" applyFill="1" applyBorder="1" applyAlignment="1" applyProtection="1">
      <alignment horizontal="center" vertical="center" wrapText="1"/>
      <protection locked="0"/>
    </xf>
    <xf numFmtId="9" fontId="2" fillId="8" borderId="16" xfId="3" applyFont="1" applyFill="1" applyBorder="1" applyAlignment="1" applyProtection="1">
      <alignment horizontal="center" vertical="center" wrapText="1"/>
      <protection hidden="1"/>
    </xf>
    <xf numFmtId="0" fontId="2" fillId="8" borderId="16" xfId="2" applyFont="1" applyFill="1" applyBorder="1" applyAlignment="1" applyProtection="1">
      <alignment vertical="center" wrapText="1"/>
      <protection locked="0"/>
    </xf>
    <xf numFmtId="9" fontId="2" fillId="8" borderId="20" xfId="2" applyNumberFormat="1" applyFont="1" applyFill="1" applyBorder="1" applyAlignment="1" applyProtection="1">
      <alignment horizontal="center" vertical="center" wrapText="1"/>
      <protection hidden="1"/>
    </xf>
    <xf numFmtId="0" fontId="2" fillId="8" borderId="20" xfId="2" applyFont="1" applyFill="1" applyBorder="1" applyAlignment="1" applyProtection="1">
      <alignment horizontal="center" vertical="center" wrapText="1"/>
      <protection locked="0"/>
    </xf>
    <xf numFmtId="9" fontId="2" fillId="8" borderId="20" xfId="3" applyFont="1" applyFill="1" applyBorder="1" applyAlignment="1" applyProtection="1">
      <alignment horizontal="center" vertical="center" wrapText="1"/>
      <protection hidden="1"/>
    </xf>
    <xf numFmtId="0" fontId="2" fillId="8" borderId="20" xfId="2" applyFont="1" applyFill="1" applyBorder="1" applyAlignment="1" applyProtection="1">
      <alignment vertical="center" wrapText="1"/>
      <protection locked="0"/>
    </xf>
    <xf numFmtId="9" fontId="2" fillId="8" borderId="23" xfId="2" applyNumberFormat="1" applyFont="1" applyFill="1" applyBorder="1" applyAlignment="1" applyProtection="1">
      <alignment horizontal="center" vertical="center" wrapText="1"/>
      <protection hidden="1"/>
    </xf>
    <xf numFmtId="0" fontId="2" fillId="8" borderId="23" xfId="2" applyFont="1" applyFill="1" applyBorder="1" applyAlignment="1" applyProtection="1">
      <alignment horizontal="center" vertical="center" wrapText="1"/>
      <protection locked="0"/>
    </xf>
    <xf numFmtId="9" fontId="2" fillId="8" borderId="23" xfId="3" applyFont="1" applyFill="1" applyBorder="1" applyAlignment="1" applyProtection="1">
      <alignment horizontal="center" vertical="center" wrapText="1"/>
      <protection hidden="1"/>
    </xf>
    <xf numFmtId="0" fontId="2" fillId="8" borderId="23" xfId="2" applyFont="1" applyFill="1" applyBorder="1" applyAlignment="1" applyProtection="1">
      <alignment vertical="center" wrapText="1"/>
      <protection locked="0"/>
    </xf>
    <xf numFmtId="0" fontId="13" fillId="8" borderId="0" xfId="2" applyFont="1" applyFill="1" applyAlignment="1" applyProtection="1">
      <alignment horizontal="center" vertical="center" wrapText="1"/>
      <protection locked="0"/>
    </xf>
    <xf numFmtId="9" fontId="2" fillId="8" borderId="26" xfId="2" applyNumberFormat="1" applyFont="1" applyFill="1" applyBorder="1" applyAlignment="1" applyProtection="1">
      <alignment horizontal="center" vertical="center" wrapText="1"/>
      <protection hidden="1"/>
    </xf>
    <xf numFmtId="0" fontId="2" fillId="8" borderId="26" xfId="2" applyFont="1" applyFill="1" applyBorder="1" applyAlignment="1" applyProtection="1">
      <alignment horizontal="center" vertical="center" wrapText="1"/>
      <protection locked="0"/>
    </xf>
    <xf numFmtId="9" fontId="2" fillId="8" borderId="26" xfId="3" applyFont="1" applyFill="1" applyBorder="1" applyAlignment="1" applyProtection="1">
      <alignment horizontal="center" vertical="center" wrapText="1"/>
      <protection hidden="1"/>
    </xf>
    <xf numFmtId="0" fontId="14" fillId="8" borderId="0" xfId="2" applyFont="1" applyFill="1" applyAlignment="1" applyProtection="1">
      <alignment horizontal="center" vertical="center" wrapText="1"/>
      <protection locked="0"/>
    </xf>
    <xf numFmtId="0" fontId="2" fillId="11" borderId="2" xfId="2" applyFont="1" applyFill="1" applyBorder="1" applyAlignment="1" applyProtection="1">
      <alignment horizontal="center" vertical="center" wrapText="1"/>
      <protection locked="0"/>
    </xf>
    <xf numFmtId="0" fontId="2" fillId="11" borderId="2" xfId="4" applyFill="1" applyBorder="1" applyAlignment="1" applyProtection="1">
      <alignment horizontal="center" vertical="center" wrapText="1"/>
      <protection locked="0"/>
    </xf>
    <xf numFmtId="0" fontId="16" fillId="8" borderId="0" xfId="2" applyFont="1" applyFill="1" applyAlignment="1" applyProtection="1">
      <alignment horizontal="left" vertical="center"/>
      <protection locked="0"/>
    </xf>
    <xf numFmtId="0" fontId="15" fillId="8" borderId="0" xfId="2" applyFont="1" applyFill="1" applyAlignment="1" applyProtection="1">
      <alignment horizontal="left" wrapText="1"/>
      <protection locked="0"/>
    </xf>
    <xf numFmtId="0" fontId="2" fillId="8" borderId="0" xfId="2" applyFont="1" applyFill="1" applyAlignment="1" applyProtection="1">
      <alignment horizontal="right" vertical="center" wrapText="1"/>
      <protection locked="0"/>
    </xf>
    <xf numFmtId="0" fontId="1" fillId="8" borderId="0" xfId="2" applyFill="1" applyProtection="1">
      <protection locked="0"/>
    </xf>
    <xf numFmtId="0" fontId="18" fillId="8" borderId="0" xfId="2" applyFont="1" applyFill="1" applyAlignment="1" applyProtection="1">
      <alignment horizontal="center" wrapText="1"/>
      <protection locked="0"/>
    </xf>
    <xf numFmtId="0" fontId="2" fillId="8" borderId="0" xfId="2" applyFont="1" applyFill="1" applyAlignment="1" applyProtection="1">
      <alignment vertical="center" wrapText="1"/>
      <protection locked="0"/>
    </xf>
    <xf numFmtId="0" fontId="18" fillId="8" borderId="0" xfId="2" applyFont="1" applyFill="1" applyAlignment="1" applyProtection="1">
      <alignment horizontal="left" vertical="center"/>
      <protection locked="0"/>
    </xf>
    <xf numFmtId="0" fontId="3" fillId="8" borderId="0" xfId="2" applyFont="1" applyFill="1" applyAlignment="1" applyProtection="1">
      <alignment vertical="center" wrapText="1"/>
      <protection locked="0"/>
    </xf>
    <xf numFmtId="0" fontId="9" fillId="8" borderId="2" xfId="2" applyFont="1" applyFill="1" applyBorder="1" applyAlignment="1" applyProtection="1">
      <alignment horizontal="left" vertical="center" wrapText="1"/>
      <protection locked="0"/>
    </xf>
    <xf numFmtId="0" fontId="1" fillId="0" borderId="0" xfId="2"/>
    <xf numFmtId="9" fontId="0" fillId="0" borderId="0" xfId="3" applyFont="1"/>
    <xf numFmtId="0" fontId="1" fillId="0" borderId="0" xfId="2" applyAlignment="1">
      <alignment horizontal="center" vertical="center"/>
    </xf>
    <xf numFmtId="9" fontId="1" fillId="0" borderId="0" xfId="2" applyNumberFormat="1"/>
    <xf numFmtId="0" fontId="20" fillId="2" borderId="0" xfId="0" applyFont="1" applyFill="1" applyAlignment="1" applyProtection="1">
      <alignment horizontal="center" vertical="top"/>
      <protection locked="0"/>
    </xf>
    <xf numFmtId="0" fontId="6" fillId="2" borderId="0" xfId="0" applyFont="1" applyFill="1" applyAlignment="1" applyProtection="1">
      <alignment horizontal="left" vertical="top"/>
      <protection locked="0"/>
    </xf>
    <xf numFmtId="0" fontId="21" fillId="2" borderId="0" xfId="0" applyFont="1" applyFill="1" applyAlignment="1" applyProtection="1">
      <alignment horizontal="right" vertical="top"/>
      <protection locked="0"/>
    </xf>
    <xf numFmtId="0" fontId="2" fillId="2" borderId="1" xfId="0" applyFont="1" applyFill="1" applyBorder="1" applyAlignment="1" applyProtection="1">
      <alignment horizontal="center" vertical="center" wrapText="1"/>
      <protection locked="0"/>
    </xf>
    <xf numFmtId="0" fontId="11" fillId="2" borderId="1" xfId="0" applyFont="1" applyFill="1" applyBorder="1" applyAlignment="1" applyProtection="1">
      <alignment vertical="center" wrapText="1"/>
      <protection locked="0"/>
    </xf>
    <xf numFmtId="0" fontId="11" fillId="2" borderId="1" xfId="0" applyFont="1" applyFill="1" applyBorder="1" applyAlignment="1" applyProtection="1">
      <alignment horizontal="center" vertical="center" wrapText="1"/>
      <protection locked="0"/>
    </xf>
    <xf numFmtId="9" fontId="11" fillId="2" borderId="1" xfId="0" applyNumberFormat="1" applyFont="1" applyFill="1" applyBorder="1" applyAlignment="1" applyProtection="1">
      <alignment horizontal="center" vertical="center" wrapText="1"/>
      <protection locked="0"/>
    </xf>
    <xf numFmtId="0" fontId="11" fillId="2" borderId="1" xfId="0" applyFont="1" applyFill="1" applyBorder="1" applyAlignment="1" applyProtection="1">
      <alignment horizontal="justify" vertical="center" wrapText="1"/>
      <protection locked="0"/>
    </xf>
    <xf numFmtId="0" fontId="2" fillId="2" borderId="1" xfId="0" applyFont="1" applyFill="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2" fillId="2" borderId="1" xfId="0" applyFont="1" applyFill="1" applyBorder="1" applyAlignment="1" applyProtection="1">
      <alignment vertical="center"/>
      <protection locked="0"/>
    </xf>
    <xf numFmtId="0" fontId="2" fillId="3" borderId="2" xfId="0" applyFont="1" applyFill="1" applyBorder="1" applyAlignment="1">
      <alignment horizontal="center" vertical="center"/>
    </xf>
    <xf numFmtId="0" fontId="2" fillId="8" borderId="0" xfId="0" applyFont="1" applyFill="1" applyProtection="1">
      <protection locked="0"/>
    </xf>
    <xf numFmtId="0" fontId="2" fillId="2" borderId="0" xfId="0" applyFont="1" applyFill="1" applyProtection="1">
      <protection locked="0"/>
    </xf>
    <xf numFmtId="0" fontId="2" fillId="8"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2" fillId="12" borderId="2"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9" fontId="2" fillId="3"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0" xfId="0" applyFont="1" applyFill="1" applyAlignment="1" applyProtection="1">
      <alignment horizontal="center"/>
      <protection locked="0"/>
    </xf>
    <xf numFmtId="0" fontId="5" fillId="2" borderId="0" xfId="0" applyFont="1" applyFill="1" applyAlignment="1" applyProtection="1">
      <alignment horizontal="center"/>
      <protection locked="0"/>
    </xf>
    <xf numFmtId="0" fontId="23" fillId="2" borderId="1" xfId="0" applyFont="1" applyFill="1" applyBorder="1" applyAlignment="1" applyProtection="1">
      <alignment vertical="center" wrapText="1"/>
      <protection locked="0"/>
    </xf>
    <xf numFmtId="0" fontId="2" fillId="2" borderId="1" xfId="0" applyFont="1" applyFill="1" applyBorder="1" applyAlignment="1">
      <alignment horizontal="center" vertical="center" wrapText="1"/>
    </xf>
    <xf numFmtId="14" fontId="23" fillId="2" borderId="1" xfId="1" applyNumberFormat="1" applyFont="1" applyFill="1" applyBorder="1" applyAlignment="1" applyProtection="1">
      <alignment vertical="center" wrapText="1"/>
      <protection locked="0"/>
    </xf>
    <xf numFmtId="0" fontId="23" fillId="2" borderId="1" xfId="0" applyFont="1" applyFill="1" applyBorder="1" applyAlignment="1" applyProtection="1">
      <alignment horizontal="justify" vertical="center" wrapText="1"/>
      <protection locked="0"/>
    </xf>
    <xf numFmtId="0" fontId="23" fillId="2" borderId="1" xfId="0" applyFont="1" applyFill="1" applyBorder="1" applyAlignment="1" applyProtection="1">
      <alignment horizontal="center" vertical="center" wrapText="1"/>
      <protection locked="0"/>
    </xf>
    <xf numFmtId="9" fontId="23" fillId="2" borderId="1" xfId="1" applyFont="1" applyFill="1" applyBorder="1" applyAlignment="1" applyProtection="1">
      <alignment horizontal="center" vertical="center" wrapText="1"/>
      <protection locked="0"/>
    </xf>
    <xf numFmtId="0" fontId="23" fillId="0" borderId="1" xfId="0" applyFont="1" applyBorder="1" applyAlignment="1">
      <alignment horizontal="justify" vertical="center" wrapText="1"/>
    </xf>
    <xf numFmtId="0" fontId="11" fillId="0" borderId="1" xfId="0" applyFont="1" applyBorder="1" applyAlignment="1" applyProtection="1">
      <alignment horizontal="justify" vertical="center" wrapText="1"/>
      <protection locked="0"/>
    </xf>
    <xf numFmtId="14" fontId="11" fillId="0" borderId="1" xfId="0" applyNumberFormat="1" applyFont="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justify" vertical="center" wrapText="1"/>
      <protection locked="0"/>
    </xf>
    <xf numFmtId="14" fontId="2" fillId="0" borderId="1" xfId="0" applyNumberFormat="1" applyFont="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2" fillId="8" borderId="26" xfId="2" applyFont="1" applyFill="1" applyBorder="1" applyAlignment="1" applyProtection="1">
      <alignment horizontal="justify" vertical="center" wrapText="1"/>
      <protection locked="0"/>
    </xf>
    <xf numFmtId="0" fontId="2" fillId="8" borderId="23" xfId="2" applyFont="1" applyFill="1" applyBorder="1" applyAlignment="1" applyProtection="1">
      <alignment horizontal="justify" vertical="center" wrapText="1"/>
      <protection locked="0"/>
    </xf>
    <xf numFmtId="0" fontId="2" fillId="8" borderId="20" xfId="2" applyFont="1" applyFill="1" applyBorder="1" applyAlignment="1" applyProtection="1">
      <alignment horizontal="justify" vertical="center" wrapText="1"/>
      <protection locked="0"/>
    </xf>
    <xf numFmtId="0" fontId="2" fillId="8" borderId="16" xfId="2" applyFont="1" applyFill="1" applyBorder="1" applyAlignment="1" applyProtection="1">
      <alignment horizontal="justify" vertical="center" wrapText="1"/>
      <protection locked="0"/>
    </xf>
    <xf numFmtId="0" fontId="2" fillId="2" borderId="1" xfId="0" applyFont="1" applyFill="1" applyBorder="1" applyAlignment="1" applyProtection="1">
      <alignment horizontal="center" vertical="center"/>
      <protection locked="0"/>
    </xf>
    <xf numFmtId="0" fontId="2" fillId="0" borderId="2" xfId="0" applyFont="1" applyBorder="1" applyAlignment="1">
      <alignment horizontal="justify" vertical="center" wrapText="1"/>
    </xf>
    <xf numFmtId="0" fontId="2" fillId="0" borderId="0" xfId="0" applyFont="1" applyAlignment="1">
      <alignment horizontal="justify" vertical="center" wrapText="1"/>
    </xf>
    <xf numFmtId="9" fontId="2" fillId="2" borderId="1" xfId="1" applyFont="1" applyFill="1" applyBorder="1" applyAlignment="1" applyProtection="1">
      <alignment horizontal="center" vertical="center" wrapText="1"/>
      <protection locked="0"/>
    </xf>
    <xf numFmtId="14" fontId="2" fillId="2" borderId="1" xfId="1" applyNumberFormat="1" applyFont="1" applyFill="1" applyBorder="1" applyAlignment="1" applyProtection="1">
      <alignment horizontal="center" vertical="center" wrapText="1"/>
      <protection locked="0"/>
    </xf>
    <xf numFmtId="14" fontId="2" fillId="2" borderId="2" xfId="0" applyNumberFormat="1" applyFont="1" applyFill="1" applyBorder="1" applyAlignment="1" applyProtection="1">
      <alignment horizontal="justify" vertical="center" wrapText="1"/>
      <protection locked="0"/>
    </xf>
    <xf numFmtId="9" fontId="11" fillId="2" borderId="1" xfId="1" applyFont="1" applyFill="1" applyBorder="1" applyAlignment="1" applyProtection="1">
      <alignment horizontal="center" vertical="center" wrapText="1"/>
      <protection locked="0"/>
    </xf>
    <xf numFmtId="0" fontId="11" fillId="2" borderId="2" xfId="0" applyFont="1" applyFill="1" applyBorder="1" applyAlignment="1" applyProtection="1">
      <alignment horizontal="justify" vertical="center" wrapText="1"/>
      <protection locked="0"/>
    </xf>
    <xf numFmtId="14" fontId="11" fillId="2" borderId="2" xfId="0" applyNumberFormat="1" applyFont="1" applyFill="1" applyBorder="1" applyAlignment="1" applyProtection="1">
      <alignment horizontal="justify" vertical="center" wrapText="1"/>
      <protection locked="0"/>
    </xf>
    <xf numFmtId="0" fontId="22" fillId="8" borderId="2" xfId="2" applyFont="1" applyFill="1" applyBorder="1" applyAlignment="1" applyProtection="1">
      <alignment horizontal="justify" vertical="center" wrapText="1"/>
      <protection locked="0"/>
    </xf>
    <xf numFmtId="0" fontId="2" fillId="8" borderId="2" xfId="2" applyFont="1" applyFill="1" applyBorder="1" applyAlignment="1" applyProtection="1">
      <alignment horizontal="justify" vertical="center" wrapText="1"/>
      <protection locked="0"/>
    </xf>
    <xf numFmtId="0" fontId="13" fillId="8" borderId="2" xfId="2" applyFont="1" applyFill="1" applyBorder="1" applyAlignment="1" applyProtection="1">
      <alignment horizontal="center" vertical="center" wrapText="1"/>
      <protection locked="0"/>
    </xf>
    <xf numFmtId="0" fontId="16" fillId="8" borderId="2" xfId="2"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2" borderId="10"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2" borderId="0" xfId="0" applyFont="1" applyFill="1" applyAlignment="1" applyProtection="1">
      <alignment horizontal="center" vertical="top"/>
      <protection locked="0"/>
    </xf>
    <xf numFmtId="0" fontId="3" fillId="10" borderId="5" xfId="0" applyFont="1" applyFill="1" applyBorder="1" applyAlignment="1" applyProtection="1">
      <alignment horizontal="center" vertical="center"/>
      <protection locked="0"/>
    </xf>
    <xf numFmtId="0" fontId="3" fillId="10" borderId="6" xfId="0" applyFont="1" applyFill="1" applyBorder="1" applyAlignment="1" applyProtection="1">
      <alignment horizontal="center" vertical="center"/>
      <protection locked="0"/>
    </xf>
    <xf numFmtId="0" fontId="3" fillId="10" borderId="7" xfId="0" applyFont="1" applyFill="1" applyBorder="1" applyAlignment="1" applyProtection="1">
      <alignment horizontal="center" vertical="center"/>
      <protection locked="0"/>
    </xf>
    <xf numFmtId="0" fontId="3" fillId="2" borderId="0" xfId="0" applyFont="1" applyFill="1" applyAlignment="1" applyProtection="1">
      <alignment horizontal="right" vertical="top"/>
      <protection locked="0"/>
    </xf>
    <xf numFmtId="0" fontId="3" fillId="9" borderId="5" xfId="0" applyFont="1" applyFill="1" applyBorder="1" applyAlignment="1" applyProtection="1">
      <alignment horizontal="center" vertical="center"/>
      <protection locked="0"/>
    </xf>
    <xf numFmtId="0" fontId="3" fillId="9" borderId="6" xfId="0" applyFont="1" applyFill="1" applyBorder="1" applyAlignment="1" applyProtection="1">
      <alignment horizontal="center" vertical="center"/>
      <protection locked="0"/>
    </xf>
    <xf numFmtId="0" fontId="3" fillId="9" borderId="7" xfId="0" applyFont="1" applyFill="1" applyBorder="1" applyAlignment="1" applyProtection="1">
      <alignment horizontal="center" vertical="center"/>
      <protection locked="0"/>
    </xf>
    <xf numFmtId="0" fontId="9" fillId="8" borderId="12" xfId="2" applyFont="1" applyFill="1" applyBorder="1" applyAlignment="1" applyProtection="1">
      <alignment horizontal="center" vertical="center" wrapText="1"/>
      <protection locked="0"/>
    </xf>
    <xf numFmtId="0" fontId="9" fillId="8" borderId="14" xfId="2" applyFont="1" applyFill="1" applyBorder="1" applyAlignment="1" applyProtection="1">
      <alignment horizontal="center" vertical="center" wrapText="1"/>
      <protection locked="0"/>
    </xf>
    <xf numFmtId="0" fontId="9" fillId="8" borderId="13" xfId="2" applyFont="1" applyFill="1" applyBorder="1" applyAlignment="1" applyProtection="1">
      <alignment horizontal="center" vertical="center" wrapText="1"/>
      <protection locked="0"/>
    </xf>
    <xf numFmtId="0" fontId="9" fillId="8" borderId="8" xfId="2" applyFont="1" applyFill="1" applyBorder="1" applyAlignment="1" applyProtection="1">
      <alignment horizontal="center" vertical="center" wrapText="1"/>
      <protection locked="0"/>
    </xf>
    <xf numFmtId="0" fontId="9" fillId="8" borderId="0" xfId="2" applyFont="1" applyFill="1" applyAlignment="1" applyProtection="1">
      <alignment horizontal="center" vertical="center" wrapText="1"/>
      <protection locked="0"/>
    </xf>
    <xf numFmtId="0" fontId="9" fillId="8" borderId="9" xfId="2" applyFont="1" applyFill="1" applyBorder="1" applyAlignment="1" applyProtection="1">
      <alignment horizontal="center" vertical="center" wrapText="1"/>
      <protection locked="0"/>
    </xf>
    <xf numFmtId="0" fontId="9" fillId="8" borderId="10" xfId="2" applyFont="1" applyFill="1" applyBorder="1" applyAlignment="1" applyProtection="1">
      <alignment horizontal="center" vertical="center" wrapText="1"/>
      <protection locked="0"/>
    </xf>
    <xf numFmtId="0" fontId="9" fillId="8" borderId="3" xfId="2" applyFont="1" applyFill="1" applyBorder="1" applyAlignment="1" applyProtection="1">
      <alignment horizontal="center" vertical="center" wrapText="1"/>
      <protection locked="0"/>
    </xf>
    <xf numFmtId="0" fontId="9" fillId="8" borderId="11" xfId="2" applyFont="1" applyFill="1" applyBorder="1" applyAlignment="1" applyProtection="1">
      <alignment horizontal="center" vertical="center" wrapText="1"/>
      <protection locked="0"/>
    </xf>
    <xf numFmtId="0" fontId="17" fillId="0" borderId="2" xfId="2" applyFont="1" applyBorder="1" applyAlignment="1" applyProtection="1">
      <alignment horizontal="left" vertical="center" wrapText="1"/>
      <protection locked="0"/>
    </xf>
    <xf numFmtId="0" fontId="2" fillId="8" borderId="30" xfId="2" applyFont="1" applyFill="1" applyBorder="1" applyAlignment="1" applyProtection="1">
      <alignment vertical="center" wrapText="1"/>
      <protection locked="0"/>
    </xf>
    <xf numFmtId="0" fontId="2" fillId="8" borderId="21" xfId="2" applyFont="1" applyFill="1" applyBorder="1" applyAlignment="1" applyProtection="1">
      <alignment vertical="center" wrapText="1"/>
      <protection locked="0"/>
    </xf>
    <xf numFmtId="9" fontId="2" fillId="8" borderId="28" xfId="2" applyNumberFormat="1" applyFont="1" applyFill="1" applyBorder="1" applyAlignment="1" applyProtection="1">
      <alignment horizontal="center" vertical="center" wrapText="1"/>
      <protection hidden="1"/>
    </xf>
    <xf numFmtId="9" fontId="2" fillId="8" borderId="19" xfId="2" applyNumberFormat="1" applyFont="1" applyFill="1" applyBorder="1" applyAlignment="1" applyProtection="1">
      <alignment horizontal="center" vertical="center" wrapText="1"/>
      <protection hidden="1"/>
    </xf>
    <xf numFmtId="0" fontId="2" fillId="8" borderId="24" xfId="2" applyFont="1" applyFill="1" applyBorder="1" applyAlignment="1" applyProtection="1">
      <alignment vertical="center" wrapText="1"/>
      <protection locked="0"/>
    </xf>
    <xf numFmtId="9" fontId="2" fillId="8" borderId="22" xfId="2" applyNumberFormat="1" applyFont="1" applyFill="1" applyBorder="1" applyAlignment="1" applyProtection="1">
      <alignment horizontal="center" vertical="center" wrapText="1"/>
      <protection hidden="1"/>
    </xf>
    <xf numFmtId="0" fontId="11" fillId="9" borderId="2" xfId="2" applyFont="1" applyFill="1" applyBorder="1" applyAlignment="1" applyProtection="1">
      <alignment horizontal="center" vertical="center" wrapText="1"/>
      <protection locked="0"/>
    </xf>
    <xf numFmtId="0" fontId="2" fillId="11" borderId="2" xfId="2" applyFont="1" applyFill="1" applyBorder="1" applyAlignment="1" applyProtection="1">
      <alignment horizontal="center" vertical="center" wrapText="1"/>
      <protection locked="0"/>
    </xf>
    <xf numFmtId="0" fontId="2" fillId="11" borderId="4" xfId="2" applyFont="1" applyFill="1" applyBorder="1" applyAlignment="1" applyProtection="1">
      <alignment horizontal="center" vertical="center" wrapText="1"/>
      <protection locked="0"/>
    </xf>
    <xf numFmtId="0" fontId="2" fillId="11" borderId="18" xfId="2" applyFont="1" applyFill="1" applyBorder="1" applyAlignment="1" applyProtection="1">
      <alignment horizontal="center" vertical="center" wrapText="1"/>
      <protection locked="0"/>
    </xf>
    <xf numFmtId="0" fontId="2" fillId="11" borderId="1"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0" fontId="11" fillId="3" borderId="1" xfId="2" applyFont="1" applyFill="1" applyBorder="1" applyAlignment="1" applyProtection="1">
      <alignment horizontal="center" vertical="center" wrapText="1"/>
      <protection locked="0"/>
    </xf>
    <xf numFmtId="0" fontId="2" fillId="8" borderId="4" xfId="2" applyFont="1" applyFill="1" applyBorder="1" applyAlignment="1" applyProtection="1">
      <alignment horizontal="center" vertical="center" wrapText="1"/>
      <protection locked="0"/>
    </xf>
    <xf numFmtId="0" fontId="2" fillId="8" borderId="18" xfId="2" applyFont="1" applyFill="1" applyBorder="1" applyAlignment="1" applyProtection="1">
      <alignment horizontal="center" vertical="center" wrapText="1"/>
      <protection locked="0"/>
    </xf>
    <xf numFmtId="0" fontId="2" fillId="8" borderId="1" xfId="2" applyFont="1" applyFill="1" applyBorder="1" applyAlignment="1" applyProtection="1">
      <alignment horizontal="center" vertical="center" wrapText="1"/>
      <protection locked="0"/>
    </xf>
    <xf numFmtId="9" fontId="2" fillId="8" borderId="4" xfId="3" applyFont="1" applyFill="1" applyBorder="1" applyAlignment="1" applyProtection="1">
      <alignment horizontal="center" vertical="center" wrapText="1"/>
      <protection hidden="1"/>
    </xf>
    <xf numFmtId="9" fontId="2" fillId="8" borderId="18" xfId="3" applyFont="1" applyFill="1" applyBorder="1" applyAlignment="1" applyProtection="1">
      <alignment horizontal="center" vertical="center" wrapText="1"/>
      <protection hidden="1"/>
    </xf>
    <xf numFmtId="9" fontId="2" fillId="8" borderId="1" xfId="3" applyFont="1" applyFill="1" applyBorder="1" applyAlignment="1" applyProtection="1">
      <alignment horizontal="center" vertical="center" wrapText="1"/>
      <protection hidden="1"/>
    </xf>
    <xf numFmtId="0" fontId="2" fillId="8" borderId="27" xfId="2" applyFont="1" applyFill="1" applyBorder="1" applyAlignment="1" applyProtection="1">
      <alignment horizontal="justify" vertical="center" wrapText="1"/>
      <protection locked="0"/>
    </xf>
    <xf numFmtId="0" fontId="2" fillId="8" borderId="24" xfId="2" applyFont="1" applyFill="1" applyBorder="1" applyAlignment="1" applyProtection="1">
      <alignment horizontal="justify" vertical="center" wrapText="1"/>
      <protection locked="0"/>
    </xf>
    <xf numFmtId="0" fontId="2" fillId="8" borderId="31" xfId="2" applyFont="1" applyFill="1" applyBorder="1" applyAlignment="1" applyProtection="1">
      <alignment vertical="center" wrapText="1"/>
      <protection locked="0"/>
    </xf>
    <xf numFmtId="0" fontId="19" fillId="8" borderId="12" xfId="2" applyFont="1" applyFill="1" applyBorder="1" applyAlignment="1" applyProtection="1">
      <alignment horizontal="center"/>
      <protection locked="0"/>
    </xf>
    <xf numFmtId="0" fontId="19" fillId="8" borderId="13" xfId="2" applyFont="1" applyFill="1" applyBorder="1" applyAlignment="1" applyProtection="1">
      <alignment horizontal="center"/>
      <protection locked="0"/>
    </xf>
    <xf numFmtId="0" fontId="19" fillId="8" borderId="8" xfId="2" applyFont="1" applyFill="1" applyBorder="1" applyAlignment="1" applyProtection="1">
      <alignment horizontal="center"/>
      <protection locked="0"/>
    </xf>
    <xf numFmtId="0" fontId="19" fillId="8" borderId="9" xfId="2" applyFont="1" applyFill="1" applyBorder="1" applyAlignment="1" applyProtection="1">
      <alignment horizontal="center"/>
      <protection locked="0"/>
    </xf>
    <xf numFmtId="0" fontId="19" fillId="8" borderId="10" xfId="2" applyFont="1" applyFill="1" applyBorder="1" applyAlignment="1" applyProtection="1">
      <alignment horizontal="center"/>
      <protection locked="0"/>
    </xf>
    <xf numFmtId="0" fontId="19" fillId="8" borderId="11" xfId="2" applyFont="1" applyFill="1" applyBorder="1" applyAlignment="1" applyProtection="1">
      <alignment horizontal="center"/>
      <protection locked="0"/>
    </xf>
    <xf numFmtId="0" fontId="2" fillId="8" borderId="4" xfId="2" applyFont="1" applyFill="1" applyBorder="1" applyAlignment="1" applyProtection="1">
      <alignment horizontal="justify" vertical="center" wrapText="1"/>
      <protection locked="0"/>
    </xf>
    <xf numFmtId="0" fontId="2" fillId="8" borderId="18" xfId="2" applyFont="1" applyFill="1" applyBorder="1" applyAlignment="1" applyProtection="1">
      <alignment horizontal="justify" vertical="center" wrapText="1"/>
      <protection locked="0"/>
    </xf>
    <xf numFmtId="0" fontId="2" fillId="8" borderId="1" xfId="2" applyFont="1" applyFill="1" applyBorder="1" applyAlignment="1" applyProtection="1">
      <alignment horizontal="justify" vertical="center" wrapText="1"/>
      <protection locked="0"/>
    </xf>
    <xf numFmtId="0" fontId="2" fillId="3" borderId="4" xfId="2" applyFont="1" applyFill="1" applyBorder="1" applyAlignment="1" applyProtection="1">
      <alignment horizontal="center" vertical="center" wrapText="1"/>
      <protection locked="0"/>
    </xf>
    <xf numFmtId="0" fontId="2" fillId="3" borderId="1" xfId="2" applyFont="1" applyFill="1" applyBorder="1" applyAlignment="1" applyProtection="1">
      <alignment horizontal="center" vertical="center" wrapText="1"/>
      <protection locked="0"/>
    </xf>
    <xf numFmtId="0" fontId="2" fillId="3" borderId="2" xfId="2" applyFont="1" applyFill="1" applyBorder="1" applyAlignment="1" applyProtection="1">
      <alignment horizontal="center" vertical="center" wrapText="1"/>
      <protection locked="0"/>
    </xf>
    <xf numFmtId="0" fontId="2" fillId="11" borderId="5" xfId="2" applyFont="1" applyFill="1" applyBorder="1" applyAlignment="1" applyProtection="1">
      <alignment horizontal="center" vertical="center" wrapText="1"/>
      <protection locked="0"/>
    </xf>
    <xf numFmtId="0" fontId="2" fillId="11" borderId="6" xfId="2" applyFont="1" applyFill="1" applyBorder="1" applyAlignment="1" applyProtection="1">
      <alignment horizontal="center" vertical="center" wrapText="1"/>
      <protection locked="0"/>
    </xf>
    <xf numFmtId="0" fontId="2" fillId="11" borderId="7" xfId="2" applyFont="1" applyFill="1" applyBorder="1" applyAlignment="1" applyProtection="1">
      <alignment horizontal="center" vertical="center" wrapText="1"/>
      <protection locked="0"/>
    </xf>
    <xf numFmtId="0" fontId="2" fillId="8" borderId="17" xfId="2" applyFont="1" applyFill="1" applyBorder="1" applyAlignment="1" applyProtection="1">
      <alignment vertical="center" wrapText="1"/>
      <protection locked="0"/>
    </xf>
    <xf numFmtId="0" fontId="15" fillId="0" borderId="2" xfId="2" applyFont="1" applyBorder="1" applyAlignment="1" applyProtection="1">
      <alignment horizontal="center" vertical="center" wrapText="1"/>
      <protection locked="0"/>
    </xf>
    <xf numFmtId="9" fontId="2" fillId="8" borderId="4" xfId="2" applyNumberFormat="1" applyFont="1" applyFill="1" applyBorder="1" applyAlignment="1" applyProtection="1">
      <alignment horizontal="center" vertical="center" wrapText="1"/>
      <protection hidden="1"/>
    </xf>
    <xf numFmtId="9" fontId="2" fillId="8" borderId="18" xfId="2" applyNumberFormat="1" applyFont="1" applyFill="1" applyBorder="1" applyAlignment="1" applyProtection="1">
      <alignment horizontal="center" vertical="center" wrapText="1"/>
      <protection hidden="1"/>
    </xf>
    <xf numFmtId="9" fontId="2" fillId="8" borderId="1" xfId="2" applyNumberFormat="1" applyFont="1" applyFill="1" applyBorder="1" applyAlignment="1" applyProtection="1">
      <alignment horizontal="center" vertical="center" wrapText="1"/>
      <protection hidden="1"/>
    </xf>
    <xf numFmtId="0" fontId="2" fillId="8" borderId="4" xfId="2" applyFont="1" applyFill="1" applyBorder="1" applyAlignment="1" applyProtection="1">
      <alignment horizontal="center" vertical="center" wrapText="1"/>
      <protection hidden="1"/>
    </xf>
    <xf numFmtId="0" fontId="2" fillId="8" borderId="18" xfId="2" applyFont="1" applyFill="1" applyBorder="1" applyAlignment="1" applyProtection="1">
      <alignment horizontal="center" vertical="center" wrapText="1"/>
      <protection hidden="1"/>
    </xf>
    <xf numFmtId="0" fontId="2" fillId="8" borderId="1" xfId="2" applyFont="1" applyFill="1" applyBorder="1" applyAlignment="1" applyProtection="1">
      <alignment horizontal="center" vertical="center" wrapText="1"/>
      <protection hidden="1"/>
    </xf>
    <xf numFmtId="9" fontId="2" fillId="8" borderId="29" xfId="2" applyNumberFormat="1" applyFont="1" applyFill="1" applyBorder="1" applyAlignment="1" applyProtection="1">
      <alignment horizontal="center" vertical="center" wrapText="1"/>
      <protection hidden="1"/>
    </xf>
    <xf numFmtId="14" fontId="2" fillId="8" borderId="2" xfId="2" applyNumberFormat="1" applyFont="1" applyFill="1" applyBorder="1" applyAlignment="1" applyProtection="1">
      <alignment horizontal="center" vertical="center" wrapText="1"/>
      <protection locked="0"/>
    </xf>
    <xf numFmtId="0" fontId="2" fillId="8" borderId="2" xfId="2" applyFont="1" applyFill="1" applyBorder="1" applyAlignment="1" applyProtection="1">
      <alignment horizontal="center" vertical="center" wrapText="1"/>
      <protection locked="0"/>
    </xf>
    <xf numFmtId="0" fontId="2" fillId="8" borderId="0" xfId="2" applyFont="1" applyFill="1" applyAlignment="1" applyProtection="1">
      <alignment horizontal="right" vertical="center" wrapText="1"/>
      <protection locked="0"/>
    </xf>
    <xf numFmtId="0" fontId="2" fillId="8" borderId="9" xfId="2" applyFont="1" applyFill="1" applyBorder="1" applyAlignment="1" applyProtection="1">
      <alignment horizontal="right" vertical="center" wrapText="1"/>
      <protection locked="0"/>
    </xf>
    <xf numFmtId="0" fontId="2" fillId="8" borderId="5" xfId="2" applyFont="1" applyFill="1" applyBorder="1" applyAlignment="1" applyProtection="1">
      <alignment horizontal="center" vertical="center" wrapText="1"/>
      <protection locked="0"/>
    </xf>
    <xf numFmtId="0" fontId="2" fillId="8" borderId="7" xfId="2" applyFont="1" applyFill="1" applyBorder="1" applyAlignment="1" applyProtection="1">
      <alignment horizontal="center" vertical="center" wrapText="1"/>
      <protection locked="0"/>
    </xf>
    <xf numFmtId="9" fontId="2" fillId="8" borderId="25" xfId="2" applyNumberFormat="1" applyFont="1" applyFill="1" applyBorder="1" applyAlignment="1" applyProtection="1">
      <alignment horizontal="center" vertical="center" wrapText="1"/>
      <protection hidden="1"/>
    </xf>
    <xf numFmtId="9" fontId="2" fillId="8" borderId="15" xfId="2" applyNumberFormat="1" applyFont="1" applyFill="1" applyBorder="1" applyAlignment="1" applyProtection="1">
      <alignment horizontal="center" vertical="center" wrapText="1"/>
      <protection hidden="1"/>
    </xf>
    <xf numFmtId="0" fontId="2" fillId="8" borderId="3" xfId="2" applyFont="1" applyFill="1" applyBorder="1" applyAlignment="1" applyProtection="1">
      <alignment horizontal="right" vertical="center" wrapText="1"/>
      <protection locked="0"/>
    </xf>
    <xf numFmtId="0" fontId="2" fillId="8" borderId="8" xfId="2" applyFont="1" applyFill="1" applyBorder="1" applyAlignment="1" applyProtection="1">
      <alignment horizontal="right" vertical="center" wrapText="1"/>
      <protection locked="0"/>
    </xf>
    <xf numFmtId="0" fontId="2" fillId="8" borderId="6" xfId="2" applyFont="1" applyFill="1" applyBorder="1" applyAlignment="1" applyProtection="1">
      <alignment horizontal="center" vertical="center" wrapText="1"/>
      <protection locked="0"/>
    </xf>
    <xf numFmtId="0" fontId="2" fillId="8" borderId="2" xfId="0" applyFont="1" applyFill="1" applyBorder="1" applyAlignment="1">
      <alignment horizontal="left" vertical="center" wrapText="1"/>
    </xf>
    <xf numFmtId="0" fontId="2" fillId="3" borderId="2" xfId="0" applyFont="1" applyFill="1" applyBorder="1" applyAlignment="1">
      <alignment horizontal="center" vertical="center"/>
    </xf>
    <xf numFmtId="0" fontId="0" fillId="3" borderId="2" xfId="0" applyFill="1" applyBorder="1" applyAlignment="1">
      <alignment horizontal="center" vertical="center"/>
    </xf>
    <xf numFmtId="0" fontId="2" fillId="3" borderId="4" xfId="0" applyFont="1" applyFill="1" applyBorder="1" applyAlignment="1">
      <alignment horizontal="center" vertical="center"/>
    </xf>
    <xf numFmtId="0" fontId="0" fillId="3" borderId="4" xfId="0" applyFill="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2"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2" fillId="2" borderId="2" xfId="0" applyFont="1" applyFill="1" applyBorder="1" applyAlignment="1">
      <alignment horizontal="center"/>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0" borderId="0" xfId="2" applyFont="1" applyAlignment="1">
      <alignment horizontal="center" vertical="center"/>
    </xf>
    <xf numFmtId="0" fontId="1" fillId="0" borderId="0" xfId="2" applyAlignment="1">
      <alignment horizontal="center" vertical="center"/>
    </xf>
    <xf numFmtId="0" fontId="10" fillId="0" borderId="0" xfId="2" applyFont="1" applyAlignment="1">
      <alignment horizontal="center"/>
    </xf>
  </cellXfs>
  <cellStyles count="5">
    <cellStyle name="Normal" xfId="0" builtinId="0"/>
    <cellStyle name="Normal 2" xfId="2"/>
    <cellStyle name="Normal 2 2" xfId="4"/>
    <cellStyle name="Porcentaje" xfId="1" builtinId="5"/>
    <cellStyle name="Porcentaje 2" xfId="3"/>
  </cellStyles>
  <dxfs count="6">
    <dxf>
      <font>
        <color rgb="FFFF0000"/>
      </font>
    </dxf>
    <dxf>
      <font>
        <color rgb="FF9C0006"/>
      </font>
      <fill>
        <patternFill>
          <bgColor rgb="FFFFC7CE"/>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690661</xdr:colOff>
      <xdr:row>0</xdr:row>
      <xdr:rowOff>118409</xdr:rowOff>
    </xdr:from>
    <xdr:to>
      <xdr:col>1</xdr:col>
      <xdr:colOff>1221446</xdr:colOff>
      <xdr:row>3</xdr:row>
      <xdr:rowOff>175559</xdr:rowOff>
    </xdr:to>
    <xdr:pic>
      <xdr:nvPicPr>
        <xdr:cNvPr id="13856" name="Picture 1" descr="escudo-alc">
          <a:extLst>
            <a:ext uri="{FF2B5EF4-FFF2-40B4-BE49-F238E27FC236}">
              <a16:creationId xmlns:a16="http://schemas.microsoft.com/office/drawing/2014/main" xmlns="" id="{00000000-0008-0000-0000-0000203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661" y="118409"/>
          <a:ext cx="1554723"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xmlns="" id="{00000000-0008-0000-0200-00002E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
  <sheetViews>
    <sheetView showGridLines="0" tabSelected="1" zoomScale="80" zoomScaleNormal="80" zoomScaleSheetLayoutView="100" zoomScalePageLayoutView="51" workbookViewId="0">
      <selection sqref="A1:B4"/>
    </sheetView>
  </sheetViews>
  <sheetFormatPr baseColWidth="10" defaultColWidth="11.42578125" defaultRowHeight="12.75" x14ac:dyDescent="0.2"/>
  <cols>
    <col min="1" max="1" width="15.28515625" style="9" customWidth="1"/>
    <col min="2" max="2" width="30.28515625" style="9" customWidth="1"/>
    <col min="3" max="3" width="36.42578125" style="9" customWidth="1"/>
    <col min="4" max="4" width="15.28515625" style="9" customWidth="1"/>
    <col min="5" max="5" width="9.7109375" style="9" customWidth="1"/>
    <col min="6" max="6" width="30.7109375" style="9" customWidth="1"/>
    <col min="7" max="7" width="29.85546875" style="9" customWidth="1"/>
    <col min="8" max="8" width="18.140625" style="9" customWidth="1"/>
    <col min="9" max="9" width="15.5703125" style="9" customWidth="1"/>
    <col min="10" max="12" width="14.28515625" style="9" customWidth="1"/>
    <col min="13" max="13" width="68.140625" style="9" customWidth="1"/>
    <col min="14" max="14" width="12" style="9" customWidth="1"/>
    <col min="15" max="15" width="10.85546875" style="9" customWidth="1"/>
    <col min="16" max="16" width="14.42578125" style="103" customWidth="1"/>
    <col min="17" max="17" width="12.28515625" style="9" customWidth="1"/>
    <col min="18" max="18" width="9.85546875" style="9" customWidth="1"/>
    <col min="19" max="19" width="13.42578125" style="9" customWidth="1"/>
    <col min="20" max="20" width="73.5703125" style="9" customWidth="1"/>
    <col min="21" max="21" width="14.85546875" style="9" customWidth="1"/>
    <col min="22" max="22" width="28.7109375" style="9" customWidth="1"/>
    <col min="23" max="27" width="12.85546875" style="9" customWidth="1"/>
    <col min="28" max="28" width="41.7109375" style="9" customWidth="1"/>
    <col min="29" max="29" width="15.5703125" style="9" customWidth="1"/>
    <col min="30" max="30" width="41.140625" style="9" customWidth="1"/>
    <col min="31" max="31" width="11" style="9" customWidth="1"/>
    <col min="32" max="32" width="12" style="9" customWidth="1"/>
    <col min="33" max="33" width="11.7109375" style="9" customWidth="1"/>
    <col min="34" max="34" width="61" style="9" customWidth="1"/>
    <col min="35" max="35" width="14.42578125" style="9" customWidth="1"/>
    <col min="36" max="36" width="47.28515625" style="9" customWidth="1"/>
    <col min="37" max="37" width="9.85546875" style="9" customWidth="1"/>
    <col min="38" max="38" width="12.85546875" style="9" customWidth="1"/>
    <col min="39" max="39" width="13.140625" style="9" customWidth="1"/>
    <col min="40" max="40" width="34.140625" style="9" customWidth="1"/>
    <col min="41" max="41" width="15.140625" style="9" customWidth="1"/>
    <col min="42" max="42" width="34.7109375" style="9" customWidth="1"/>
    <col min="43" max="43" width="9.85546875" style="9" customWidth="1"/>
    <col min="44" max="44" width="13.140625" style="9" customWidth="1"/>
    <col min="45" max="45" width="12.5703125" style="9" customWidth="1"/>
    <col min="46" max="46" width="44.140625" style="9" customWidth="1"/>
    <col min="47" max="47" width="16.42578125" style="9" customWidth="1"/>
    <col min="48" max="48" width="34.7109375" style="9" customWidth="1"/>
    <col min="49" max="49" width="2.42578125" style="9" customWidth="1"/>
    <col min="50" max="52" width="11.42578125" style="9" customWidth="1"/>
    <col min="53" max="16384" width="11.42578125" style="9"/>
  </cols>
  <sheetData>
    <row r="1" spans="1:53" ht="21" customHeight="1" x14ac:dyDescent="0.2">
      <c r="A1" s="149"/>
      <c r="B1" s="149"/>
      <c r="C1" s="150" t="s">
        <v>0</v>
      </c>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2"/>
      <c r="AU1" s="38" t="s">
        <v>1</v>
      </c>
      <c r="AV1" s="36" t="s">
        <v>2</v>
      </c>
      <c r="AW1" s="21"/>
      <c r="AX1" s="10"/>
      <c r="AY1" s="10"/>
      <c r="AZ1" s="10"/>
      <c r="BA1" s="10"/>
    </row>
    <row r="2" spans="1:53" ht="21" customHeight="1" x14ac:dyDescent="0.2">
      <c r="A2" s="149"/>
      <c r="B2" s="149"/>
      <c r="C2" s="153"/>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5"/>
      <c r="AU2" s="38" t="s">
        <v>3</v>
      </c>
      <c r="AV2" s="36">
        <v>4</v>
      </c>
      <c r="AW2" s="21"/>
      <c r="AX2" s="10"/>
      <c r="AY2" s="10"/>
      <c r="AZ2" s="10"/>
      <c r="BA2" s="10"/>
    </row>
    <row r="3" spans="1:53" ht="21" customHeight="1" x14ac:dyDescent="0.2">
      <c r="A3" s="149"/>
      <c r="B3" s="149"/>
      <c r="C3" s="153"/>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5"/>
      <c r="AU3" s="38" t="s">
        <v>4</v>
      </c>
      <c r="AV3" s="36" t="s">
        <v>5</v>
      </c>
      <c r="AW3" s="21"/>
      <c r="AX3" s="10"/>
      <c r="AY3" s="10"/>
      <c r="AZ3" s="10"/>
      <c r="BA3" s="10"/>
    </row>
    <row r="4" spans="1:53" ht="21" customHeight="1" x14ac:dyDescent="0.2">
      <c r="A4" s="149"/>
      <c r="B4" s="149"/>
      <c r="C4" s="156"/>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8"/>
      <c r="AU4" s="38" t="s">
        <v>6</v>
      </c>
      <c r="AV4" s="36" t="s">
        <v>7</v>
      </c>
      <c r="AW4" s="21"/>
      <c r="AX4" s="10"/>
      <c r="AY4" s="10"/>
      <c r="AZ4" s="10"/>
      <c r="BA4" s="10"/>
    </row>
    <row r="5" spans="1:53" x14ac:dyDescent="0.2">
      <c r="A5" s="160"/>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79" t="s">
        <v>8</v>
      </c>
      <c r="AW5" s="21"/>
      <c r="AX5" s="10"/>
      <c r="AY5" s="10"/>
      <c r="AZ5" s="10"/>
      <c r="BA5" s="10"/>
    </row>
    <row r="6" spans="1:53" x14ac:dyDescent="0.2">
      <c r="A6" s="164" t="s">
        <v>9</v>
      </c>
      <c r="B6" s="164"/>
      <c r="C6" s="18" t="s">
        <v>10</v>
      </c>
      <c r="D6" s="17"/>
      <c r="E6" s="17"/>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21"/>
      <c r="AX6" s="10"/>
      <c r="AY6" s="10"/>
      <c r="AZ6" s="10"/>
      <c r="BA6" s="10"/>
    </row>
    <row r="7" spans="1:53" x14ac:dyDescent="0.2">
      <c r="A7" s="80"/>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21"/>
      <c r="AX7" s="10"/>
      <c r="AY7" s="10"/>
      <c r="AZ7" s="10"/>
      <c r="BA7" s="10"/>
    </row>
    <row r="8" spans="1:53" ht="26.25" customHeight="1" x14ac:dyDescent="0.2">
      <c r="A8" s="161" t="s">
        <v>11</v>
      </c>
      <c r="B8" s="162"/>
      <c r="C8" s="162"/>
      <c r="D8" s="162"/>
      <c r="E8" s="162"/>
      <c r="F8" s="162"/>
      <c r="G8" s="162"/>
      <c r="H8" s="162"/>
      <c r="I8" s="162"/>
      <c r="J8" s="162"/>
      <c r="K8" s="162"/>
      <c r="L8" s="163"/>
      <c r="M8" s="165" t="s">
        <v>12</v>
      </c>
      <c r="N8" s="166"/>
      <c r="O8" s="166"/>
      <c r="P8" s="166"/>
      <c r="Q8" s="166"/>
      <c r="R8" s="166"/>
      <c r="S8" s="166"/>
      <c r="T8" s="166"/>
      <c r="U8" s="166"/>
      <c r="V8" s="166"/>
      <c r="W8" s="166"/>
      <c r="X8" s="166"/>
      <c r="Y8" s="167"/>
      <c r="Z8" s="134" t="s">
        <v>13</v>
      </c>
      <c r="AA8" s="134"/>
      <c r="AB8" s="134"/>
      <c r="AC8" s="134"/>
      <c r="AD8" s="134"/>
      <c r="AE8" s="134"/>
      <c r="AF8" s="134"/>
      <c r="AG8" s="134"/>
      <c r="AH8" s="134"/>
      <c r="AI8" s="134"/>
      <c r="AJ8" s="134"/>
      <c r="AK8" s="134"/>
      <c r="AL8" s="134"/>
      <c r="AM8" s="134"/>
      <c r="AN8" s="134"/>
      <c r="AO8" s="134"/>
      <c r="AP8" s="134"/>
      <c r="AQ8" s="134"/>
      <c r="AR8" s="134"/>
      <c r="AS8" s="134"/>
      <c r="AT8" s="134"/>
      <c r="AU8" s="134"/>
      <c r="AV8" s="134"/>
      <c r="AW8" s="91"/>
      <c r="AX8" s="92"/>
      <c r="AY8" s="92"/>
      <c r="AZ8" s="92"/>
      <c r="BA8" s="92"/>
    </row>
    <row r="9" spans="1:53" s="11" customFormat="1" ht="46.5" customHeight="1" x14ac:dyDescent="0.2">
      <c r="A9" s="142" t="s">
        <v>14</v>
      </c>
      <c r="B9" s="142" t="s">
        <v>15</v>
      </c>
      <c r="C9" s="142" t="s">
        <v>16</v>
      </c>
      <c r="D9" s="142" t="s">
        <v>17</v>
      </c>
      <c r="E9" s="142" t="s">
        <v>18</v>
      </c>
      <c r="F9" s="142" t="s">
        <v>19</v>
      </c>
      <c r="G9" s="135" t="s">
        <v>20</v>
      </c>
      <c r="H9" s="135" t="s">
        <v>21</v>
      </c>
      <c r="I9" s="148" t="s">
        <v>22</v>
      </c>
      <c r="J9" s="140" t="s">
        <v>23</v>
      </c>
      <c r="K9" s="141"/>
      <c r="L9" s="141"/>
      <c r="M9" s="146" t="s">
        <v>24</v>
      </c>
      <c r="N9" s="146" t="s">
        <v>25</v>
      </c>
      <c r="O9" s="146" t="s">
        <v>26</v>
      </c>
      <c r="P9" s="159" t="s">
        <v>27</v>
      </c>
      <c r="Q9" s="159"/>
      <c r="R9" s="159"/>
      <c r="S9" s="147" t="s">
        <v>28</v>
      </c>
      <c r="T9" s="143" t="s">
        <v>29</v>
      </c>
      <c r="U9" s="144"/>
      <c r="V9" s="144"/>
      <c r="W9" s="144"/>
      <c r="X9" s="144"/>
      <c r="Y9" s="145"/>
      <c r="Z9" s="137" t="s">
        <v>30</v>
      </c>
      <c r="AA9" s="138"/>
      <c r="AB9" s="138"/>
      <c r="AC9" s="138"/>
      <c r="AD9" s="139"/>
      <c r="AE9" s="137" t="s">
        <v>31</v>
      </c>
      <c r="AF9" s="138"/>
      <c r="AG9" s="138"/>
      <c r="AH9" s="138"/>
      <c r="AI9" s="138"/>
      <c r="AJ9" s="139"/>
      <c r="AK9" s="137" t="s">
        <v>32</v>
      </c>
      <c r="AL9" s="138"/>
      <c r="AM9" s="138"/>
      <c r="AN9" s="138"/>
      <c r="AO9" s="138"/>
      <c r="AP9" s="139"/>
      <c r="AQ9" s="137" t="s">
        <v>33</v>
      </c>
      <c r="AR9" s="138"/>
      <c r="AS9" s="138"/>
      <c r="AT9" s="138"/>
      <c r="AU9" s="138"/>
      <c r="AV9" s="139"/>
      <c r="AW9" s="93"/>
      <c r="AX9" s="94"/>
      <c r="AY9" s="94"/>
      <c r="AZ9" s="94"/>
      <c r="BA9" s="94"/>
    </row>
    <row r="10" spans="1:53" ht="46.5" customHeight="1" x14ac:dyDescent="0.2">
      <c r="A10" s="135"/>
      <c r="B10" s="135"/>
      <c r="C10" s="135"/>
      <c r="D10" s="135"/>
      <c r="E10" s="135"/>
      <c r="F10" s="135"/>
      <c r="G10" s="136"/>
      <c r="H10" s="136"/>
      <c r="I10" s="146"/>
      <c r="J10" s="19" t="s">
        <v>34</v>
      </c>
      <c r="K10" s="19" t="s">
        <v>35</v>
      </c>
      <c r="L10" s="19" t="s">
        <v>36</v>
      </c>
      <c r="M10" s="146"/>
      <c r="N10" s="146"/>
      <c r="O10" s="146"/>
      <c r="P10" s="19" t="s">
        <v>34</v>
      </c>
      <c r="Q10" s="19" t="s">
        <v>35</v>
      </c>
      <c r="R10" s="19" t="s">
        <v>36</v>
      </c>
      <c r="S10" s="148"/>
      <c r="T10" s="19" t="s">
        <v>37</v>
      </c>
      <c r="U10" s="19" t="s">
        <v>38</v>
      </c>
      <c r="V10" s="19" t="s">
        <v>39</v>
      </c>
      <c r="W10" s="8" t="s">
        <v>40</v>
      </c>
      <c r="X10" s="19" t="s">
        <v>41</v>
      </c>
      <c r="Y10" s="19" t="s">
        <v>42</v>
      </c>
      <c r="Z10" s="1" t="s">
        <v>43</v>
      </c>
      <c r="AA10" s="1" t="s">
        <v>44</v>
      </c>
      <c r="AB10" s="1" t="s">
        <v>45</v>
      </c>
      <c r="AC10" s="1" t="s">
        <v>46</v>
      </c>
      <c r="AD10" s="13" t="s">
        <v>47</v>
      </c>
      <c r="AE10" s="1" t="s">
        <v>43</v>
      </c>
      <c r="AF10" s="1" t="s">
        <v>44</v>
      </c>
      <c r="AG10" s="1" t="s">
        <v>48</v>
      </c>
      <c r="AH10" s="1" t="s">
        <v>45</v>
      </c>
      <c r="AI10" s="1" t="s">
        <v>46</v>
      </c>
      <c r="AJ10" s="13" t="s">
        <v>47</v>
      </c>
      <c r="AK10" s="1" t="s">
        <v>43</v>
      </c>
      <c r="AL10" s="1" t="s">
        <v>44</v>
      </c>
      <c r="AM10" s="1" t="s">
        <v>48</v>
      </c>
      <c r="AN10" s="1" t="s">
        <v>45</v>
      </c>
      <c r="AO10" s="1" t="s">
        <v>46</v>
      </c>
      <c r="AP10" s="13" t="s">
        <v>47</v>
      </c>
      <c r="AQ10" s="1" t="s">
        <v>43</v>
      </c>
      <c r="AR10" s="1" t="s">
        <v>44</v>
      </c>
      <c r="AS10" s="1" t="s">
        <v>48</v>
      </c>
      <c r="AT10" s="1" t="s">
        <v>45</v>
      </c>
      <c r="AU10" s="1" t="s">
        <v>46</v>
      </c>
      <c r="AV10" s="13" t="s">
        <v>47</v>
      </c>
      <c r="AW10" s="92"/>
      <c r="AX10" s="92"/>
      <c r="AY10" s="92"/>
      <c r="AZ10" s="92"/>
      <c r="BA10" s="92"/>
    </row>
    <row r="11" spans="1:53" s="12" customFormat="1" ht="251.25" customHeight="1" x14ac:dyDescent="0.2">
      <c r="A11" s="121" t="s">
        <v>49</v>
      </c>
      <c r="B11" s="88" t="s">
        <v>50</v>
      </c>
      <c r="C11" s="83" t="s">
        <v>51</v>
      </c>
      <c r="D11" s="113" t="s">
        <v>223</v>
      </c>
      <c r="E11" s="121" t="s">
        <v>52</v>
      </c>
      <c r="F11" s="88" t="s">
        <v>53</v>
      </c>
      <c r="G11" s="111" t="s">
        <v>227</v>
      </c>
      <c r="H11" s="82" t="s">
        <v>54</v>
      </c>
      <c r="I11" s="105" t="s">
        <v>55</v>
      </c>
      <c r="J11" s="82" t="s">
        <v>56</v>
      </c>
      <c r="K11" s="82" t="s">
        <v>57</v>
      </c>
      <c r="L11" s="95" t="str">
        <f>VLOOKUP(J11,Anexos!$B$37:$G$43,(HLOOKUP(K11,Anexos!$C$37:$G$38,2,0)),0)</f>
        <v>Moderado</v>
      </c>
      <c r="M11" s="111" t="s">
        <v>58</v>
      </c>
      <c r="N11" s="82" t="s">
        <v>59</v>
      </c>
      <c r="O11" s="82" t="s">
        <v>60</v>
      </c>
      <c r="P11" s="101" t="s">
        <v>61</v>
      </c>
      <c r="Q11" s="101" t="s">
        <v>57</v>
      </c>
      <c r="R11" s="95" t="str">
        <f>VLOOKUP(P11,Anexos!$B$37:$G$43,(HLOOKUP(Q11,Anexos!$C$37:$G$38,2,0)),0)</f>
        <v>Moderado</v>
      </c>
      <c r="S11" s="96" t="s">
        <v>62</v>
      </c>
      <c r="T11" s="86" t="str">
        <f>+M11</f>
        <v>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v>
      </c>
      <c r="U11" s="84" t="s">
        <v>63</v>
      </c>
      <c r="V11" s="84" t="s">
        <v>230</v>
      </c>
      <c r="W11" s="85">
        <v>1</v>
      </c>
      <c r="X11" s="112">
        <v>46023</v>
      </c>
      <c r="Y11" s="112">
        <v>46387</v>
      </c>
      <c r="Z11" s="115">
        <v>46121</v>
      </c>
      <c r="AA11" s="109"/>
      <c r="AB11" s="88" t="s">
        <v>224</v>
      </c>
      <c r="AC11" s="82" t="s">
        <v>203</v>
      </c>
      <c r="AD11" s="114" t="s">
        <v>229</v>
      </c>
      <c r="AE11" s="125">
        <v>46209</v>
      </c>
      <c r="AF11" s="127">
        <v>0.5</v>
      </c>
      <c r="AG11" s="127">
        <v>0.5</v>
      </c>
      <c r="AH11" s="128" t="s">
        <v>231</v>
      </c>
      <c r="AI11" s="84" t="s">
        <v>203</v>
      </c>
      <c r="AJ11" s="129" t="s">
        <v>233</v>
      </c>
      <c r="AK11" s="106"/>
      <c r="AL11" s="109"/>
      <c r="AM11" s="109"/>
      <c r="AN11" s="107"/>
      <c r="AO11" s="108"/>
      <c r="AP11" s="107"/>
      <c r="AQ11" s="106"/>
      <c r="AR11" s="109"/>
      <c r="AS11" s="109"/>
      <c r="AT11" s="110"/>
      <c r="AU11" s="108"/>
      <c r="AV11" s="104"/>
    </row>
    <row r="12" spans="1:53" s="12" customFormat="1" ht="176.25" customHeight="1" x14ac:dyDescent="0.2">
      <c r="A12" s="121" t="s">
        <v>49</v>
      </c>
      <c r="B12" s="88" t="s">
        <v>50</v>
      </c>
      <c r="C12" s="86" t="s">
        <v>64</v>
      </c>
      <c r="D12" s="113" t="s">
        <v>223</v>
      </c>
      <c r="E12" s="89" t="s">
        <v>65</v>
      </c>
      <c r="F12" s="88" t="s">
        <v>66</v>
      </c>
      <c r="G12" s="87" t="s">
        <v>67</v>
      </c>
      <c r="H12" s="82" t="s">
        <v>54</v>
      </c>
      <c r="I12" s="105" t="s">
        <v>55</v>
      </c>
      <c r="J12" s="82" t="s">
        <v>61</v>
      </c>
      <c r="K12" s="82" t="s">
        <v>68</v>
      </c>
      <c r="L12" s="95" t="str">
        <f>VLOOKUP(J12,Anexos!$B$37:$G$43,(HLOOKUP(K12,Anexos!$C$37:$G$38,2,0)),0)</f>
        <v>Moderado</v>
      </c>
      <c r="M12" s="111" t="s">
        <v>69</v>
      </c>
      <c r="N12" s="82" t="s">
        <v>59</v>
      </c>
      <c r="O12" s="82" t="s">
        <v>60</v>
      </c>
      <c r="P12" s="101" t="s">
        <v>61</v>
      </c>
      <c r="Q12" s="101" t="s">
        <v>68</v>
      </c>
      <c r="R12" s="95" t="str">
        <f>VLOOKUP(P12,Anexos!$B$37:$G$43,(HLOOKUP(Q12,Anexos!$C$37:$G$38,2,0)),0)</f>
        <v>Moderado</v>
      </c>
      <c r="S12" s="96" t="s">
        <v>62</v>
      </c>
      <c r="T12" s="86" t="str">
        <f>+M12</f>
        <v>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v>
      </c>
      <c r="U12" s="84" t="s">
        <v>70</v>
      </c>
      <c r="V12" s="84" t="s">
        <v>71</v>
      </c>
      <c r="W12" s="84" t="s">
        <v>72</v>
      </c>
      <c r="X12" s="112">
        <v>46023</v>
      </c>
      <c r="Y12" s="112">
        <v>46387</v>
      </c>
      <c r="Z12" s="115">
        <v>46121</v>
      </c>
      <c r="AA12" s="116">
        <v>0.25</v>
      </c>
      <c r="AB12" s="88" t="s">
        <v>225</v>
      </c>
      <c r="AC12" s="82" t="s">
        <v>203</v>
      </c>
      <c r="AD12" s="114" t="s">
        <v>228</v>
      </c>
      <c r="AE12" s="125">
        <v>46209</v>
      </c>
      <c r="AF12" s="124">
        <v>0.25</v>
      </c>
      <c r="AG12" s="124">
        <v>0.5</v>
      </c>
      <c r="AH12" s="122" t="s">
        <v>238</v>
      </c>
      <c r="AI12" s="82" t="s">
        <v>203</v>
      </c>
      <c r="AJ12" s="126" t="s">
        <v>232</v>
      </c>
      <c r="AK12" s="106"/>
      <c r="AL12" s="109"/>
      <c r="AM12" s="109"/>
      <c r="AN12" s="107"/>
      <c r="AO12" s="108"/>
      <c r="AP12" s="107"/>
      <c r="AQ12" s="106"/>
      <c r="AR12" s="109"/>
      <c r="AS12" s="109"/>
      <c r="AT12" s="110"/>
      <c r="AU12" s="108"/>
      <c r="AV12" s="104"/>
    </row>
    <row r="13" spans="1:53" x14ac:dyDescent="0.2">
      <c r="A13" s="92"/>
      <c r="B13" s="92"/>
      <c r="C13" s="92"/>
      <c r="D13" s="92"/>
      <c r="E13" s="92"/>
      <c r="F13" s="12"/>
      <c r="G13" s="12"/>
      <c r="H13" s="92"/>
      <c r="I13" s="92"/>
      <c r="J13" s="92"/>
      <c r="K13" s="92"/>
      <c r="L13" s="92"/>
      <c r="M13" s="92"/>
      <c r="N13" s="92"/>
      <c r="O13" s="92"/>
      <c r="P13" s="102"/>
      <c r="Q13" s="92"/>
      <c r="R13" s="92"/>
      <c r="S13" s="92"/>
      <c r="T13" s="92"/>
      <c r="U13" s="92"/>
      <c r="V13" s="92"/>
      <c r="W13" s="92"/>
      <c r="X13" s="92"/>
      <c r="Y13" s="92"/>
      <c r="Z13" s="92"/>
      <c r="AA13" s="92"/>
      <c r="AB13" s="92"/>
      <c r="AC13" s="92"/>
      <c r="AD13" s="92"/>
      <c r="AE13" s="92"/>
      <c r="AF13" s="92"/>
      <c r="AG13" s="92"/>
      <c r="AH13" s="123"/>
      <c r="AI13" s="92"/>
      <c r="AJ13" s="92"/>
      <c r="AK13" s="92"/>
      <c r="AL13" s="92"/>
      <c r="AM13" s="92"/>
      <c r="AN13" s="92"/>
      <c r="AO13" s="92"/>
      <c r="AP13" s="92"/>
      <c r="AQ13" s="92"/>
      <c r="AR13" s="92"/>
      <c r="AS13" s="92"/>
      <c r="AT13" s="92"/>
      <c r="AU13" s="92"/>
      <c r="AV13" s="92"/>
      <c r="AW13" s="92"/>
      <c r="AX13" s="92"/>
      <c r="AY13" s="92"/>
      <c r="AZ13" s="92"/>
      <c r="BA13" s="92"/>
    </row>
    <row r="14" spans="1:53" x14ac:dyDescent="0.2">
      <c r="AH14" s="123"/>
    </row>
  </sheetData>
  <sheetProtection formatCells="0" formatColumns="0" formatRows="0" insertColumns="0" insertRows="0" insertHyperlinks="0" deleteColumns="0" deleteRows="0" sort="0" autoFilter="0" pivotTables="0"/>
  <mergeCells count="27">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 ref="M8:Y8"/>
    <mergeCell ref="Z8:AV8"/>
    <mergeCell ref="H9:H10"/>
    <mergeCell ref="Z9:AD9"/>
    <mergeCell ref="J9:L9"/>
    <mergeCell ref="A9:A10"/>
    <mergeCell ref="T9:Y9"/>
    <mergeCell ref="M9:M10"/>
    <mergeCell ref="AK9:AP9"/>
    <mergeCell ref="AQ9:AV9"/>
    <mergeCell ref="S9:S10"/>
    <mergeCell ref="O9:O10"/>
  </mergeCells>
  <phoneticPr fontId="4" type="noConversion"/>
  <conditionalFormatting sqref="L11:L12 R11:R12">
    <cfRule type="containsText" dxfId="5" priority="12" operator="containsText" text="Bajo">
      <formula>NOT(ISERROR(SEARCH("Bajo",L11)))</formula>
    </cfRule>
    <cfRule type="containsText" dxfId="4" priority="13" operator="containsText" text="Moderado">
      <formula>NOT(ISERROR(SEARCH("Moderado",L11)))</formula>
    </cfRule>
    <cfRule type="containsText" dxfId="3" priority="14" operator="containsText" text="Alto">
      <formula>NOT(ISERROR(SEARCH("Alto",L11)))</formula>
    </cfRule>
    <cfRule type="containsText" dxfId="2" priority="15" operator="containsText" text="Extremo">
      <formula>NOT(ISERROR(SEARCH("Extremo",L11)))</formula>
    </cfRule>
  </conditionalFormatting>
  <conditionalFormatting sqref="P12:Q12">
    <cfRule type="duplicateValues" dxfId="1" priority="1"/>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dataValidation allowBlank="1" showInputMessage="1" showErrorMessage="1" prompt="Seleccione de la lista desplegable, el(los) aspectos institucionales que se ven impactados con la materialización del riesgo. Afectación en lo económico (presupuestal) y/o reputacional." sqref="H9:H10"/>
    <dataValidation allowBlank="1" showInputMessage="1" showErrorMessage="1" prompt="Registre el nombre del proceso al cual está asociado el riesgo." sqref="A9:A1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dataValidation allowBlank="1" showInputMessage="1" showErrorMessage="1" prompt="Registre el código asignado al riesgo. Se incluye por parte de la Subdirección de Diseño, Evaluación y Sistematización al momento de avalar la versión final del riesgo." sqref="E9:E10"/>
    <dataValidation allowBlank="1" showInputMessage="1" showErrorMessage="1" prompt="Registre el objetivo del proceso conforme a lo definido en su caracterización." sqref="B9:B10"/>
    <dataValidation allowBlank="1" showInputMessage="1" showErrorMessage="1" prompt="Registre los motivos o aspectos que puedan dar origen al riesgo y sobre los cuales se establecerán controles. Use las celdas que sean necesarias, una por cada causa." sqref="F9:F10"/>
    <dataValidation allowBlank="1" showInputMessage="1" showErrorMessage="1" prompt="Seleccione de la lista desplegable la categoria a la que corresponda el riesgo, teniendo en cuenta los conceptos de la Tabla 1 (ver hoja anexos)." sqref="I9:I1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dataValidation allowBlank="1" showInputMessage="1" showErrorMessage="1" prompt="Seleccione de la lista desplegable el impacto estimado teniendo en cuenta que se refiere a la magnitud de los efectos en caso de materializarse el riesgo. Ver hoja anexos tabla 3." sqref="K10"/>
    <dataValidation allowBlank="1" showInputMessage="1" showErrorMessage="1" prompt="Este resultado se genera automáticamente y es obtenido de la intersección entre la probabilidad y el impacto seleccionados." sqref="L10 R10"/>
    <dataValidation allowBlank="1" showInputMessage="1" showErrorMessage="1" prompt="Seleccione de la lista desplegable la naturaleza de la actividad de control." sqref="N9"/>
    <dataValidation allowBlank="1" showInputMessage="1" showErrorMessage="1" promptTitle="Despues de evaluar el control," prompt="seleccione de la lista desplegable la probabilidad residual, resultante en la columna &quot;U&quot; de la hoja 2. Evaluación de controles." sqref="P1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dataValidation allowBlank="1" showInputMessage="1" showErrorMessage="1" prompt="Registre el resultado que se pretende alcanzar, considerando el indicador o criterio de medición definido." sqref="W10"/>
    <dataValidation allowBlank="1" showInputMessage="1" showErrorMessage="1" prompt="En el formato DD/MM/AAAA, registre la fecha de terminación de la actividad a desarrollar. Esta fecha no podrá superar el 31 de diciembre de cada vigencia." sqref="Y10"/>
    <dataValidation allowBlank="1" showInputMessage="1" showErrorMessage="1" prompt="Registre la fecha de realización del monitoreo, DD/MM/AAA." sqref="AQ10 AE10 AK10 Z10"/>
    <dataValidation allowBlank="1" showInputMessage="1" showErrorMessage="1" prompt="En el formato DD/MM/AAAA, registre la fecha de inicio de la actividad a desarrollar, dentro de la vigencia." sqref="X1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dataValidation allowBlank="1" showInputMessage="1" showErrorMessage="1" prompt="Seleccione de la lista desplegable, la decisión tomada respecto al riesgo, teniendo en cuenta lo establecido en el Lineamiento Administración de Riesgos (LIN-SG-001)." sqref="S9:S10"/>
    <dataValidation allowBlank="1" showInputMessage="1" showErrorMessage="1" prompt="Describa los avances en el cumplimiento de la actividad definida y relacione las evidencias que los soportan." sqref="AB10 AH10 AN10 AT10"/>
    <dataValidation allowBlank="1" showInputMessage="1" showErrorMessage="1" prompt="Seleccione de la lista desplegable la categoria que corresponda." sqref="A6:B6"/>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dataValidation allowBlank="1" showInputMessage="1" showErrorMessage="1" prompt="Describa, tal como se encuentra en la caracterización del proceso, la actividad donde existe evidencia o se tienen indicios de que pueden ocurrir eventos de riesgo." sqref="C9:C10"/>
    <dataValidation allowBlank="1" showInputMessage="1" showErrorMessage="1" prompt="Seleccione de la lista desplegable la forma como se ejecuta el control, dependiendo de que sea ejecutado por una persona (manual) o por un sistema (automático)." sqref="O9:O10"/>
    <dataValidation allowBlank="1" showInputMessage="1" showErrorMessage="1" prompt="Registre el nivel de avance acumulado desde el inicio de la actividad en la vigencia, hasta la fecha de monitoreo. En caso de ser una meta constante, corresponde al mismo avance del periodo." sqref="AG10 AM10 AS1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dataValidation allowBlank="1" showInputMessage="1" showErrorMessage="1" prompt="Para diligenciar este campo, dirijase primero a la hoja &quot;2. Evaluación de controles&quot;, y realice la evaluación de cada actividad de control." sqref="P9:R9"/>
    <dataValidation allowBlank="1" showInputMessage="1" showErrorMessage="1" prompt="Registre el nivel de avance en el cumplimiento de la actividad. Corresponde al resultado en términos porcentuales del indicador o criterio de avance definido." sqref="AA10 AF10 AL10 AR1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51" yWindow="420" count="5">
        <x14:dataValidation type="list" allowBlank="1" showInputMessage="1" showErrorMessage="1">
          <x14:formula1>
            <xm:f>Anexos!$I$39:$I$43</xm:f>
          </x14:formula1>
          <xm:sqref>J11 P11:P12</xm:sqref>
        </x14:dataValidation>
        <x14:dataValidation type="list" allowBlank="1" showInputMessage="1" showErrorMessage="1">
          <x14:formula1>
            <xm:f>Anexos!$J$39:$J$43</xm:f>
          </x14:formula1>
          <xm:sqref>J12 Q11:Q12 K11:K12</xm:sqref>
        </x14:dataValidation>
        <x14:dataValidation type="list" allowBlank="1" showInputMessage="1" showErrorMessage="1">
          <x14:formula1>
            <xm:f>Anexos!$I$7:$I$9</xm:f>
          </x14:formula1>
          <xm:sqref>C6</xm:sqref>
        </x14:dataValidation>
        <x14:dataValidation type="list" allowBlank="1" showInputMessage="1" showErrorMessage="1">
          <x14:formula1>
            <xm:f>Anexos!$J$48:$J$49</xm:f>
          </x14:formula1>
          <xm:sqref>AC11:AC12 AI11:AI12 AU11:AU12 AO11:AO12</xm:sqref>
        </x14:dataValidation>
        <x14:dataValidation type="list" allowBlank="1" showInputMessage="1" showErrorMessage="1">
          <x14:formula1>
            <xm:f>Anexos!$J$52:$J$54</xm:f>
          </x14:formula1>
          <xm:sqref>S11:S12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0"/>
  <sheetViews>
    <sheetView zoomScale="85" zoomScaleNormal="85" zoomScaleSheetLayoutView="70" zoomScalePageLayoutView="25" workbookViewId="0">
      <selection activeCell="B2" sqref="B2:C5"/>
    </sheetView>
  </sheetViews>
  <sheetFormatPr baseColWidth="10" defaultColWidth="2.85546875" defaultRowHeight="12.75" x14ac:dyDescent="0.2"/>
  <cols>
    <col min="1" max="1" width="1.140625" style="39" customWidth="1"/>
    <col min="2" max="2" width="11.7109375" style="43" customWidth="1"/>
    <col min="3" max="3" width="35.28515625" style="43" customWidth="1"/>
    <col min="4" max="4" width="10.85546875" style="40" bestFit="1" customWidth="1"/>
    <col min="5" max="5" width="8.140625" style="40" customWidth="1"/>
    <col min="6" max="6" width="41.140625" style="40" customWidth="1"/>
    <col min="7" max="7" width="73.7109375" style="41" customWidth="1"/>
    <col min="8" max="8" width="14" style="42" customWidth="1"/>
    <col min="9" max="9" width="5.85546875" style="42" bestFit="1" customWidth="1"/>
    <col min="10" max="10" width="14.140625" style="41" customWidth="1"/>
    <col min="11" max="11" width="5.85546875" style="41" bestFit="1" customWidth="1"/>
    <col min="12" max="12" width="16.7109375" style="41" customWidth="1"/>
    <col min="13" max="13" width="13.28515625" style="40" bestFit="1" customWidth="1"/>
    <col min="14" max="14" width="13.7109375" style="40" customWidth="1"/>
    <col min="15" max="15" width="11.7109375" style="40" customWidth="1"/>
    <col min="16" max="16" width="11.140625" style="39" customWidth="1"/>
    <col min="17" max="17" width="15.28515625" style="39" customWidth="1"/>
    <col min="18" max="18" width="12.5703125" style="39" customWidth="1"/>
    <col min="19" max="19" width="16.7109375" style="39" customWidth="1"/>
    <col min="20" max="20" width="14.42578125" style="39" customWidth="1"/>
    <col min="21" max="21" width="14.7109375" style="39" customWidth="1"/>
    <col min="22" max="22" width="36.140625" style="39" customWidth="1"/>
    <col min="23" max="23" width="33.28515625" style="39" customWidth="1"/>
    <col min="24" max="16384" width="2.85546875" style="39"/>
  </cols>
  <sheetData>
    <row r="1" spans="1:23" ht="5.25" customHeight="1" x14ac:dyDescent="0.2">
      <c r="A1" s="39">
        <f>C28</f>
        <v>0</v>
      </c>
    </row>
    <row r="2" spans="1:23" ht="19.5" customHeight="1" x14ac:dyDescent="0.2">
      <c r="B2" s="200"/>
      <c r="C2" s="201"/>
      <c r="D2" s="168" t="s">
        <v>0</v>
      </c>
      <c r="E2" s="169"/>
      <c r="F2" s="169"/>
      <c r="G2" s="169"/>
      <c r="H2" s="169"/>
      <c r="I2" s="169"/>
      <c r="J2" s="169"/>
      <c r="K2" s="169"/>
      <c r="L2" s="169"/>
      <c r="M2" s="169"/>
      <c r="N2" s="169"/>
      <c r="O2" s="169"/>
      <c r="P2" s="169"/>
      <c r="Q2" s="169"/>
      <c r="R2" s="169"/>
      <c r="S2" s="169"/>
      <c r="T2" s="169"/>
      <c r="U2" s="170"/>
      <c r="V2" s="74" t="s">
        <v>1</v>
      </c>
      <c r="W2" s="74" t="s">
        <v>2</v>
      </c>
    </row>
    <row r="3" spans="1:23" ht="19.5" customHeight="1" x14ac:dyDescent="0.2">
      <c r="B3" s="202"/>
      <c r="C3" s="203"/>
      <c r="D3" s="171"/>
      <c r="E3" s="172"/>
      <c r="F3" s="172"/>
      <c r="G3" s="172"/>
      <c r="H3" s="172"/>
      <c r="I3" s="172"/>
      <c r="J3" s="172"/>
      <c r="K3" s="172"/>
      <c r="L3" s="172"/>
      <c r="M3" s="172"/>
      <c r="N3" s="172"/>
      <c r="O3" s="172"/>
      <c r="P3" s="172"/>
      <c r="Q3" s="172"/>
      <c r="R3" s="172"/>
      <c r="S3" s="172"/>
      <c r="T3" s="172"/>
      <c r="U3" s="173"/>
      <c r="V3" s="74" t="s">
        <v>3</v>
      </c>
      <c r="W3" s="74">
        <v>4</v>
      </c>
    </row>
    <row r="4" spans="1:23" ht="19.5" customHeight="1" x14ac:dyDescent="0.2">
      <c r="B4" s="202"/>
      <c r="C4" s="203"/>
      <c r="D4" s="171"/>
      <c r="E4" s="172"/>
      <c r="F4" s="172"/>
      <c r="G4" s="172"/>
      <c r="H4" s="172"/>
      <c r="I4" s="172"/>
      <c r="J4" s="172"/>
      <c r="K4" s="172"/>
      <c r="L4" s="172"/>
      <c r="M4" s="172"/>
      <c r="N4" s="172"/>
      <c r="O4" s="172"/>
      <c r="P4" s="172"/>
      <c r="Q4" s="172"/>
      <c r="R4" s="172"/>
      <c r="S4" s="172"/>
      <c r="T4" s="172"/>
      <c r="U4" s="173"/>
      <c r="V4" s="74" t="s">
        <v>4</v>
      </c>
      <c r="W4" s="74" t="s">
        <v>5</v>
      </c>
    </row>
    <row r="5" spans="1:23" ht="19.5" customHeight="1" x14ac:dyDescent="0.2">
      <c r="B5" s="204"/>
      <c r="C5" s="205"/>
      <c r="D5" s="174"/>
      <c r="E5" s="175"/>
      <c r="F5" s="175"/>
      <c r="G5" s="175"/>
      <c r="H5" s="175"/>
      <c r="I5" s="175"/>
      <c r="J5" s="175"/>
      <c r="K5" s="175"/>
      <c r="L5" s="175"/>
      <c r="M5" s="175"/>
      <c r="N5" s="175"/>
      <c r="O5" s="175"/>
      <c r="P5" s="175"/>
      <c r="Q5" s="175"/>
      <c r="R5" s="175"/>
      <c r="S5" s="175"/>
      <c r="T5" s="175"/>
      <c r="U5" s="176"/>
      <c r="V5" s="74" t="s">
        <v>6</v>
      </c>
      <c r="W5" s="74" t="s">
        <v>73</v>
      </c>
    </row>
    <row r="6" spans="1:23" ht="12" customHeight="1" x14ac:dyDescent="0.2">
      <c r="B6" s="39"/>
      <c r="C6" s="39"/>
      <c r="D6" s="73"/>
      <c r="E6" s="73"/>
      <c r="F6" s="73"/>
      <c r="G6" s="73"/>
      <c r="H6" s="73"/>
      <c r="I6" s="73"/>
      <c r="J6" s="73"/>
      <c r="K6" s="73"/>
      <c r="L6" s="73"/>
      <c r="W6" s="79" t="s">
        <v>8</v>
      </c>
    </row>
    <row r="7" spans="1:23" ht="20.25" customHeight="1" x14ac:dyDescent="0.2">
      <c r="B7" s="177" t="s">
        <v>74</v>
      </c>
      <c r="C7" s="177"/>
      <c r="D7" s="177"/>
      <c r="E7" s="177"/>
      <c r="F7" s="177"/>
      <c r="G7" s="177"/>
      <c r="H7" s="177"/>
      <c r="I7" s="177"/>
      <c r="J7" s="177"/>
      <c r="K7" s="177"/>
      <c r="L7" s="177"/>
      <c r="M7" s="177"/>
      <c r="N7" s="177"/>
      <c r="O7" s="177"/>
      <c r="P7" s="177"/>
      <c r="Q7" s="177"/>
      <c r="R7" s="177"/>
      <c r="S7" s="177"/>
      <c r="T7" s="177"/>
      <c r="U7" s="177"/>
      <c r="V7" s="177"/>
      <c r="W7" s="177"/>
    </row>
    <row r="8" spans="1:23" x14ac:dyDescent="0.2">
      <c r="B8" s="67"/>
      <c r="C8" s="67"/>
      <c r="D8" s="72"/>
      <c r="E8" s="66"/>
      <c r="F8" s="66"/>
      <c r="L8" s="70"/>
    </row>
    <row r="9" spans="1:23" ht="15" customHeight="1" x14ac:dyDescent="0.2">
      <c r="A9" s="46"/>
      <c r="B9" s="226" t="s">
        <v>75</v>
      </c>
      <c r="C9" s="227"/>
      <c r="D9" s="224">
        <v>46081</v>
      </c>
      <c r="E9" s="225"/>
      <c r="F9" s="68" t="s">
        <v>76</v>
      </c>
      <c r="G9" s="228" t="s">
        <v>49</v>
      </c>
      <c r="H9" s="229"/>
      <c r="I9" s="71"/>
      <c r="J9" s="226" t="s">
        <v>77</v>
      </c>
      <c r="K9" s="226"/>
      <c r="L9" s="226"/>
      <c r="M9" s="227"/>
      <c r="N9" s="225" t="s">
        <v>78</v>
      </c>
      <c r="O9" s="225"/>
      <c r="P9" s="225"/>
      <c r="Q9" s="225"/>
      <c r="R9" s="225"/>
      <c r="T9" s="42"/>
      <c r="U9" s="42"/>
    </row>
    <row r="10" spans="1:23" x14ac:dyDescent="0.2">
      <c r="B10" s="67"/>
      <c r="C10" s="67"/>
      <c r="D10" s="66"/>
      <c r="E10" s="66"/>
      <c r="F10" s="66"/>
      <c r="L10" s="70"/>
    </row>
    <row r="11" spans="1:23" s="63" customFormat="1" ht="28.5" customHeight="1" x14ac:dyDescent="0.2">
      <c r="B11" s="185" t="s">
        <v>79</v>
      </c>
      <c r="C11" s="185" t="s">
        <v>80</v>
      </c>
      <c r="D11" s="185" t="s">
        <v>81</v>
      </c>
      <c r="E11" s="185"/>
      <c r="F11" s="186" t="s">
        <v>82</v>
      </c>
      <c r="G11" s="185" t="s">
        <v>83</v>
      </c>
      <c r="H11" s="212" t="s">
        <v>84</v>
      </c>
      <c r="I11" s="213"/>
      <c r="J11" s="213"/>
      <c r="K11" s="213"/>
      <c r="L11" s="213"/>
      <c r="M11" s="213"/>
      <c r="N11" s="213"/>
      <c r="O11" s="213"/>
      <c r="P11" s="214"/>
      <c r="Q11" s="211" t="s">
        <v>85</v>
      </c>
      <c r="R11" s="211"/>
      <c r="S11" s="211"/>
      <c r="T11" s="211"/>
      <c r="U11" s="184" t="s">
        <v>86</v>
      </c>
    </row>
    <row r="12" spans="1:23" s="63" customFormat="1" ht="21.75" customHeight="1" x14ac:dyDescent="0.2">
      <c r="B12" s="185"/>
      <c r="C12" s="185"/>
      <c r="D12" s="185"/>
      <c r="E12" s="185"/>
      <c r="F12" s="187"/>
      <c r="G12" s="185"/>
      <c r="H12" s="212" t="s">
        <v>87</v>
      </c>
      <c r="I12" s="213"/>
      <c r="J12" s="213"/>
      <c r="K12" s="214"/>
      <c r="L12" s="212" t="s">
        <v>88</v>
      </c>
      <c r="M12" s="213"/>
      <c r="N12" s="213"/>
      <c r="O12" s="213"/>
      <c r="P12" s="214"/>
      <c r="Q12" s="209" t="s">
        <v>89</v>
      </c>
      <c r="R12" s="209" t="s">
        <v>90</v>
      </c>
      <c r="S12" s="209" t="s">
        <v>91</v>
      </c>
      <c r="T12" s="189" t="s">
        <v>92</v>
      </c>
      <c r="U12" s="184" t="s">
        <v>93</v>
      </c>
    </row>
    <row r="13" spans="1:23" s="63" customFormat="1" ht="63.75" x14ac:dyDescent="0.2">
      <c r="B13" s="185"/>
      <c r="C13" s="185"/>
      <c r="D13" s="64" t="s">
        <v>94</v>
      </c>
      <c r="E13" s="64" t="s">
        <v>36</v>
      </c>
      <c r="F13" s="188"/>
      <c r="G13" s="185"/>
      <c r="H13" s="64" t="s">
        <v>95</v>
      </c>
      <c r="I13" s="64" t="s">
        <v>96</v>
      </c>
      <c r="J13" s="64" t="s">
        <v>97</v>
      </c>
      <c r="K13" s="64" t="s">
        <v>96</v>
      </c>
      <c r="L13" s="64" t="s">
        <v>98</v>
      </c>
      <c r="M13" s="65" t="s">
        <v>38</v>
      </c>
      <c r="N13" s="65" t="s">
        <v>99</v>
      </c>
      <c r="O13" s="65" t="s">
        <v>100</v>
      </c>
      <c r="P13" s="64" t="s">
        <v>101</v>
      </c>
      <c r="Q13" s="210"/>
      <c r="R13" s="210"/>
      <c r="S13" s="210"/>
      <c r="T13" s="190"/>
      <c r="U13" s="184"/>
    </row>
    <row r="14" spans="1:23" s="59" customFormat="1" ht="216.75" x14ac:dyDescent="0.2">
      <c r="B14" s="191" t="s">
        <v>52</v>
      </c>
      <c r="C14" s="206" t="str">
        <f>+'1. Mapa y plan de tratamiento'!G11</f>
        <v>Posibilidad de incurrir en inseguridad jurídica en la operación y la prestación de los servicios sociales, debido a la falta de implementación de la normatividad vigente por causa de la  identificación inoportuna de los requisitos legales aplicables a la operatividad y gestión de la entidad.</v>
      </c>
      <c r="D14" s="191" t="s">
        <v>102</v>
      </c>
      <c r="E14" s="194">
        <f>VLOOKUP(D14,Criterios!$A$20:$B$24,2,FALSE)</f>
        <v>0.6</v>
      </c>
      <c r="F14" s="197" t="str">
        <f>+'1. Mapa y plan de tratamiento'!F11</f>
        <v xml:space="preserve">No se identifican oportunamente los cambios normativos aplicables a la gestión de la entidad por cada una de las dependencias. </v>
      </c>
      <c r="G14" s="117" t="str">
        <f>+'1. Mapa y plan de tratamiento'!M11</f>
        <v>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v>
      </c>
      <c r="H14" s="61" t="s">
        <v>103</v>
      </c>
      <c r="I14" s="62">
        <f>VLOOKUP(H14,Criterios!$B$3:$C$6,2,FALSE)</f>
        <v>0.25</v>
      </c>
      <c r="J14" s="61" t="s">
        <v>60</v>
      </c>
      <c r="K14" s="62">
        <f>VLOOKUP(J14,Criterios!$B$7:$C$9,2,FALSE)</f>
        <v>0.15</v>
      </c>
      <c r="L14" s="61" t="s">
        <v>104</v>
      </c>
      <c r="M14" s="61" t="s">
        <v>105</v>
      </c>
      <c r="N14" s="61" t="s">
        <v>106</v>
      </c>
      <c r="O14" s="61" t="s">
        <v>107</v>
      </c>
      <c r="P14" s="61" t="s">
        <v>108</v>
      </c>
      <c r="Q14" s="60">
        <f t="shared" ref="Q14:Q25" si="0">+I14+K14</f>
        <v>0.4</v>
      </c>
      <c r="R14" s="60">
        <f>(E14-(E14*Q14))</f>
        <v>0.36</v>
      </c>
      <c r="S14" s="230">
        <f>IF(R15&gt;1%,R15,R14)</f>
        <v>0.36</v>
      </c>
      <c r="T14" s="217">
        <f>IF(S18&gt;1%,S18,(IF(S16&gt;1%,S16,S14)))</f>
        <v>0.36</v>
      </c>
      <c r="U14" s="220" t="str">
        <f>IF(T14&lt;=20%,Criterios!$A$20,IF(T14&lt;=40%,Criterios!$A$21,IF(T14&lt;=60%,Criterios!$A$22,IF(T14&lt;=80,Criterios!$A$23,Criterios!$A$24))))</f>
        <v>Baja</v>
      </c>
    </row>
    <row r="15" spans="1:23" s="59" customFormat="1" ht="14.25" x14ac:dyDescent="0.2">
      <c r="B15" s="192"/>
      <c r="C15" s="207"/>
      <c r="D15" s="192"/>
      <c r="E15" s="195"/>
      <c r="F15" s="198"/>
      <c r="G15" s="118" t="s">
        <v>109</v>
      </c>
      <c r="H15" s="56" t="s">
        <v>110</v>
      </c>
      <c r="I15" s="57">
        <f>VLOOKUP(H15,Criterios!$B$3:$C$6,2,FALSE)</f>
        <v>0</v>
      </c>
      <c r="J15" s="56" t="s">
        <v>110</v>
      </c>
      <c r="K15" s="57">
        <f>VLOOKUP(J15,Criterios!$B$7:$C$9,2,FALSE)</f>
        <v>0</v>
      </c>
      <c r="L15" s="56"/>
      <c r="M15" s="56"/>
      <c r="N15" s="56"/>
      <c r="O15" s="56"/>
      <c r="P15" s="56"/>
      <c r="Q15" s="55">
        <f>+I15+K15</f>
        <v>0</v>
      </c>
      <c r="R15" s="55">
        <f>(R14-(R14*Q15))</f>
        <v>0.36</v>
      </c>
      <c r="S15" s="183"/>
      <c r="T15" s="218"/>
      <c r="U15" s="221"/>
    </row>
    <row r="16" spans="1:23" s="59" customFormat="1" ht="14.25" x14ac:dyDescent="0.2">
      <c r="B16" s="192"/>
      <c r="C16" s="207"/>
      <c r="D16" s="192"/>
      <c r="E16" s="195"/>
      <c r="F16" s="178" t="s">
        <v>111</v>
      </c>
      <c r="G16" s="118" t="s">
        <v>112</v>
      </c>
      <c r="H16" s="56" t="s">
        <v>110</v>
      </c>
      <c r="I16" s="57">
        <f>VLOOKUP(H16,Criterios!$B$3:$C$6,2,FALSE)</f>
        <v>0</v>
      </c>
      <c r="J16" s="56" t="s">
        <v>110</v>
      </c>
      <c r="K16" s="57">
        <f>VLOOKUP(J16,Criterios!$B$7:$C$9,2,FALSE)</f>
        <v>0</v>
      </c>
      <c r="L16" s="56"/>
      <c r="M16" s="56"/>
      <c r="N16" s="56"/>
      <c r="O16" s="56"/>
      <c r="P16" s="56"/>
      <c r="Q16" s="55">
        <f t="shared" si="0"/>
        <v>0</v>
      </c>
      <c r="R16" s="55">
        <f>IF(Q16&gt;1%,(R15-(R15*Q16)),Q16)</f>
        <v>0</v>
      </c>
      <c r="S16" s="180">
        <f>IF(R17&gt;1%,R17,R16)</f>
        <v>0</v>
      </c>
      <c r="T16" s="218"/>
      <c r="U16" s="221"/>
    </row>
    <row r="17" spans="1:23" s="59" customFormat="1" ht="14.25" x14ac:dyDescent="0.2">
      <c r="B17" s="192"/>
      <c r="C17" s="207"/>
      <c r="D17" s="192"/>
      <c r="E17" s="195"/>
      <c r="F17" s="179"/>
      <c r="G17" s="118" t="s">
        <v>109</v>
      </c>
      <c r="H17" s="56" t="s">
        <v>110</v>
      </c>
      <c r="I17" s="57">
        <f>VLOOKUP(H17,Criterios!$B$3:$C$6,2,FALSE)</f>
        <v>0</v>
      </c>
      <c r="J17" s="56" t="s">
        <v>110</v>
      </c>
      <c r="K17" s="57">
        <f>VLOOKUP(J17,Criterios!$B$7:$C$9,2,FALSE)</f>
        <v>0</v>
      </c>
      <c r="L17" s="56"/>
      <c r="M17" s="56"/>
      <c r="N17" s="56"/>
      <c r="O17" s="56"/>
      <c r="P17" s="56"/>
      <c r="Q17" s="55">
        <f t="shared" si="0"/>
        <v>0</v>
      </c>
      <c r="R17" s="55">
        <f>(R16-(R16*Q17))</f>
        <v>0</v>
      </c>
      <c r="S17" s="181"/>
      <c r="T17" s="218"/>
      <c r="U17" s="221"/>
    </row>
    <row r="18" spans="1:23" s="59" customFormat="1" ht="14.25" x14ac:dyDescent="0.2">
      <c r="B18" s="192"/>
      <c r="C18" s="207"/>
      <c r="D18" s="192"/>
      <c r="E18" s="195"/>
      <c r="F18" s="178" t="s">
        <v>113</v>
      </c>
      <c r="G18" s="119" t="s">
        <v>112</v>
      </c>
      <c r="H18" s="56" t="s">
        <v>110</v>
      </c>
      <c r="I18" s="53">
        <f>VLOOKUP(H18,Criterios!$B$3:$C$6,2,FALSE)</f>
        <v>0</v>
      </c>
      <c r="J18" s="56" t="s">
        <v>110</v>
      </c>
      <c r="K18" s="53">
        <f>VLOOKUP(J18,Criterios!$B$7:$C$9,2,FALSE)</f>
        <v>0</v>
      </c>
      <c r="L18" s="52"/>
      <c r="M18" s="52"/>
      <c r="N18" s="52"/>
      <c r="O18" s="52"/>
      <c r="P18" s="52"/>
      <c r="Q18" s="51">
        <f t="shared" si="0"/>
        <v>0</v>
      </c>
      <c r="R18" s="51">
        <f>IF(Q18&gt;1%,(R17-(R17*Q18)),Q18)</f>
        <v>0</v>
      </c>
      <c r="S18" s="180">
        <f>IF(R19&gt;1%,R19,R18)</f>
        <v>0</v>
      </c>
      <c r="T18" s="218"/>
      <c r="U18" s="221"/>
    </row>
    <row r="19" spans="1:23" s="59" customFormat="1" ht="14.25" x14ac:dyDescent="0.2">
      <c r="B19" s="193"/>
      <c r="C19" s="208"/>
      <c r="D19" s="193"/>
      <c r="E19" s="196"/>
      <c r="F19" s="199"/>
      <c r="G19" s="120" t="s">
        <v>109</v>
      </c>
      <c r="H19" s="48" t="s">
        <v>110</v>
      </c>
      <c r="I19" s="49">
        <f>VLOOKUP(H19,Criterios!$B$3:$C$6,2,FALSE)</f>
        <v>0</v>
      </c>
      <c r="J19" s="48" t="s">
        <v>110</v>
      </c>
      <c r="K19" s="49">
        <f>VLOOKUP(J19,Criterios!$B$7:$C$9,2,FALSE)</f>
        <v>0</v>
      </c>
      <c r="L19" s="48"/>
      <c r="M19" s="48"/>
      <c r="N19" s="48"/>
      <c r="O19" s="48"/>
      <c r="P19" s="48"/>
      <c r="Q19" s="47">
        <f t="shared" si="0"/>
        <v>0</v>
      </c>
      <c r="R19" s="47">
        <f>IF(Q19&gt;1%,(R18-(R18*Q19)),Q19)</f>
        <v>0</v>
      </c>
      <c r="S19" s="223"/>
      <c r="T19" s="219"/>
      <c r="U19" s="222"/>
    </row>
    <row r="20" spans="1:23" s="59" customFormat="1" ht="114.75" x14ac:dyDescent="0.2">
      <c r="B20" s="191" t="s">
        <v>65</v>
      </c>
      <c r="C20" s="206" t="str">
        <f>+'1. Mapa y plan de tratamiento'!G12</f>
        <v>Posibilidad de afectación en la defensa jurídica de la entidad frente a  los pronunciamientos  judiciales y administrativos en contra de los intereses institucionales, debido a desviaciones en la información suministrada por las dependencias misionales para responder oportunamente los requerimientos judiciales.</v>
      </c>
      <c r="D20" s="191" t="s">
        <v>114</v>
      </c>
      <c r="E20" s="194">
        <f>VLOOKUP(D20,Criterios!$A$20:$B$24,2,FALSE)</f>
        <v>0.4</v>
      </c>
      <c r="F20" s="197" t="str">
        <f>+'1. Mapa y plan de tratamiento'!F12</f>
        <v xml:space="preserve">No se reporta con calidad y oportunidad la información necesaria para dar respuesta a los  requerimientos judiciales de la Entidad, por parte de las dependencias misionales </v>
      </c>
      <c r="G20" s="117" t="str">
        <f>+'1. Mapa y plan de tratamiento'!M12</f>
        <v>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v>
      </c>
      <c r="H20" s="61" t="s">
        <v>103</v>
      </c>
      <c r="I20" s="62">
        <f>VLOOKUP(H20,Criterios!$B$3:$C$6,2,FALSE)</f>
        <v>0.25</v>
      </c>
      <c r="J20" s="61" t="s">
        <v>60</v>
      </c>
      <c r="K20" s="62">
        <f>VLOOKUP(J20,Criterios!$B$7:$C$9,2,FALSE)</f>
        <v>0.15</v>
      </c>
      <c r="L20" s="61" t="s">
        <v>104</v>
      </c>
      <c r="M20" s="61" t="s">
        <v>105</v>
      </c>
      <c r="N20" s="61" t="s">
        <v>106</v>
      </c>
      <c r="O20" s="61" t="s">
        <v>107</v>
      </c>
      <c r="P20" s="61" t="s">
        <v>108</v>
      </c>
      <c r="Q20" s="60">
        <f t="shared" si="0"/>
        <v>0.4</v>
      </c>
      <c r="R20" s="60">
        <f>(E20-(E20*Q20))</f>
        <v>0.24</v>
      </c>
      <c r="S20" s="230">
        <f>IF(R21&gt;1%,R21,R20)</f>
        <v>0.24</v>
      </c>
      <c r="T20" s="217">
        <f>IF(S24&gt;1%,S24,(IF(S22&gt;1%,S22,S20)))</f>
        <v>0.24</v>
      </c>
      <c r="U20" s="220" t="str">
        <f>IF(T20&lt;=20%,Criterios!$A$20,IF(T20&lt;=40%,Criterios!$A$21,IF(T20&lt;=60%,Criterios!$A$22,IF(T20&lt;=80,Criterios!$A$23,Criterios!$A$24))))</f>
        <v>Baja</v>
      </c>
    </row>
    <row r="21" spans="1:23" s="59" customFormat="1" ht="14.25" x14ac:dyDescent="0.2">
      <c r="B21" s="192"/>
      <c r="C21" s="207"/>
      <c r="D21" s="192"/>
      <c r="E21" s="195"/>
      <c r="F21" s="198"/>
      <c r="G21" s="58" t="s">
        <v>109</v>
      </c>
      <c r="H21" s="56" t="s">
        <v>110</v>
      </c>
      <c r="I21" s="57">
        <f>VLOOKUP(H21,Criterios!$B$3:$C$6,2,FALSE)</f>
        <v>0</v>
      </c>
      <c r="J21" s="56" t="s">
        <v>110</v>
      </c>
      <c r="K21" s="57">
        <f>VLOOKUP(J21,Criterios!$B$7:$C$9,2,FALSE)</f>
        <v>0</v>
      </c>
      <c r="L21" s="56"/>
      <c r="M21" s="56"/>
      <c r="N21" s="56"/>
      <c r="O21" s="56"/>
      <c r="P21" s="56"/>
      <c r="Q21" s="55">
        <f t="shared" si="0"/>
        <v>0</v>
      </c>
      <c r="R21" s="55">
        <f>(R20-(R20*Q21))</f>
        <v>0.24</v>
      </c>
      <c r="S21" s="183"/>
      <c r="T21" s="218"/>
      <c r="U21" s="221"/>
    </row>
    <row r="22" spans="1:23" s="59" customFormat="1" ht="14.25" x14ac:dyDescent="0.2">
      <c r="B22" s="192"/>
      <c r="C22" s="207"/>
      <c r="D22" s="192"/>
      <c r="E22" s="195"/>
      <c r="F22" s="182" t="s">
        <v>111</v>
      </c>
      <c r="G22" s="58" t="s">
        <v>112</v>
      </c>
      <c r="H22" s="56" t="s">
        <v>110</v>
      </c>
      <c r="I22" s="57">
        <f>VLOOKUP(H22,Criterios!$B$3:$C$6,2,FALSE)</f>
        <v>0</v>
      </c>
      <c r="J22" s="56" t="s">
        <v>110</v>
      </c>
      <c r="K22" s="57">
        <f>VLOOKUP(J22,Criterios!$B$7:$C$9,2,FALSE)</f>
        <v>0</v>
      </c>
      <c r="L22" s="56"/>
      <c r="M22" s="56"/>
      <c r="N22" s="56"/>
      <c r="O22" s="56"/>
      <c r="P22" s="56"/>
      <c r="Q22" s="55">
        <f t="shared" si="0"/>
        <v>0</v>
      </c>
      <c r="R22" s="55">
        <f>IF(Q22&gt;1%,(R21-(R21*Q22)),Q22)</f>
        <v>0</v>
      </c>
      <c r="S22" s="183">
        <f>IF(R23&gt;1%,R23,R22)</f>
        <v>0</v>
      </c>
      <c r="T22" s="218"/>
      <c r="U22" s="221"/>
    </row>
    <row r="23" spans="1:23" s="59" customFormat="1" ht="14.25" x14ac:dyDescent="0.2">
      <c r="B23" s="192"/>
      <c r="C23" s="207"/>
      <c r="D23" s="192"/>
      <c r="E23" s="195"/>
      <c r="F23" s="182"/>
      <c r="G23" s="58" t="s">
        <v>109</v>
      </c>
      <c r="H23" s="56" t="s">
        <v>110</v>
      </c>
      <c r="I23" s="57">
        <f>VLOOKUP(H23,Criterios!$B$3:$C$6,2,FALSE)</f>
        <v>0</v>
      </c>
      <c r="J23" s="56" t="s">
        <v>110</v>
      </c>
      <c r="K23" s="57">
        <f>VLOOKUP(J23,Criterios!$B$7:$C$9,2,FALSE)</f>
        <v>0</v>
      </c>
      <c r="L23" s="56"/>
      <c r="M23" s="56"/>
      <c r="N23" s="56"/>
      <c r="O23" s="56"/>
      <c r="P23" s="56"/>
      <c r="Q23" s="55">
        <f t="shared" si="0"/>
        <v>0</v>
      </c>
      <c r="R23" s="55">
        <f>(R22-(R22*Q23))</f>
        <v>0</v>
      </c>
      <c r="S23" s="183"/>
      <c r="T23" s="218"/>
      <c r="U23" s="221"/>
    </row>
    <row r="24" spans="1:23" s="59" customFormat="1" ht="14.25" x14ac:dyDescent="0.2">
      <c r="B24" s="192"/>
      <c r="C24" s="207"/>
      <c r="D24" s="192"/>
      <c r="E24" s="195"/>
      <c r="F24" s="179" t="s">
        <v>113</v>
      </c>
      <c r="G24" s="54" t="s">
        <v>112</v>
      </c>
      <c r="H24" s="56" t="s">
        <v>110</v>
      </c>
      <c r="I24" s="53">
        <f>VLOOKUP(H24,Criterios!$B$3:$C$6,2,FALSE)</f>
        <v>0</v>
      </c>
      <c r="J24" s="56" t="s">
        <v>110</v>
      </c>
      <c r="K24" s="53">
        <f>VLOOKUP(J24,Criterios!$B$7:$C$9,2,FALSE)</f>
        <v>0</v>
      </c>
      <c r="L24" s="52"/>
      <c r="M24" s="52"/>
      <c r="N24" s="52"/>
      <c r="O24" s="52"/>
      <c r="P24" s="52"/>
      <c r="Q24" s="51">
        <f t="shared" si="0"/>
        <v>0</v>
      </c>
      <c r="R24" s="51">
        <f>IF(Q24&gt;1%,(R23-(R23*Q24)),Q24)</f>
        <v>0</v>
      </c>
      <c r="S24" s="181">
        <f>IF(R25&gt;1%,R25,R24)</f>
        <v>0</v>
      </c>
      <c r="T24" s="218"/>
      <c r="U24" s="221"/>
    </row>
    <row r="25" spans="1:23" s="59" customFormat="1" ht="14.25" x14ac:dyDescent="0.2">
      <c r="B25" s="193"/>
      <c r="C25" s="208"/>
      <c r="D25" s="193"/>
      <c r="E25" s="196"/>
      <c r="F25" s="215"/>
      <c r="G25" s="50" t="s">
        <v>109</v>
      </c>
      <c r="H25" s="48" t="s">
        <v>110</v>
      </c>
      <c r="I25" s="49">
        <f>VLOOKUP(H25,Criterios!$B$3:$C$6,2,FALSE)</f>
        <v>0</v>
      </c>
      <c r="J25" s="48" t="s">
        <v>110</v>
      </c>
      <c r="K25" s="49">
        <f>VLOOKUP(J25,Criterios!$B$7:$C$9,2,FALSE)</f>
        <v>0</v>
      </c>
      <c r="L25" s="48"/>
      <c r="M25" s="48"/>
      <c r="N25" s="48"/>
      <c r="O25" s="48"/>
      <c r="P25" s="48"/>
      <c r="Q25" s="47">
        <f t="shared" si="0"/>
        <v>0</v>
      </c>
      <c r="R25" s="47">
        <f>IF(Q25&gt;1%,(R24-(R24*Q25)),Q25)</f>
        <v>0</v>
      </c>
      <c r="S25" s="231"/>
      <c r="T25" s="219"/>
      <c r="U25" s="222"/>
    </row>
    <row r="26" spans="1:23" ht="15" x14ac:dyDescent="0.2">
      <c r="A26" s="46"/>
      <c r="B26" s="45"/>
      <c r="C26" s="45"/>
      <c r="D26" s="45"/>
      <c r="E26" s="45"/>
      <c r="F26" s="45"/>
      <c r="G26" s="45"/>
      <c r="J26" s="42"/>
      <c r="K26" s="42"/>
      <c r="L26" s="42"/>
      <c r="M26" s="42"/>
      <c r="N26" s="42"/>
      <c r="O26" s="42"/>
      <c r="P26" s="42"/>
      <c r="Q26" s="42"/>
      <c r="R26" s="42"/>
      <c r="S26" s="42"/>
      <c r="T26" s="42"/>
      <c r="U26" s="42"/>
    </row>
    <row r="27" spans="1:23" ht="4.5" customHeight="1" x14ac:dyDescent="0.2">
      <c r="A27" s="46"/>
      <c r="B27" s="68"/>
      <c r="C27" s="68"/>
      <c r="D27" s="42"/>
      <c r="E27" s="42"/>
      <c r="F27" s="42"/>
      <c r="G27" s="45"/>
      <c r="H27" s="68"/>
      <c r="I27" s="68"/>
      <c r="J27" s="68"/>
      <c r="K27" s="68"/>
      <c r="L27" s="68"/>
      <c r="M27" s="42"/>
      <c r="N27" s="42"/>
      <c r="O27" s="42"/>
      <c r="P27" s="42"/>
      <c r="Q27" s="42"/>
      <c r="R27" s="42"/>
      <c r="S27" s="42"/>
      <c r="T27" s="42"/>
      <c r="U27" s="42"/>
    </row>
    <row r="28" spans="1:23" ht="6.75" customHeight="1" x14ac:dyDescent="0.2">
      <c r="A28" s="46"/>
      <c r="B28" s="45"/>
      <c r="C28" s="45"/>
      <c r="D28" s="45"/>
      <c r="E28" s="45"/>
      <c r="F28" s="45"/>
      <c r="G28" s="45"/>
      <c r="J28" s="42"/>
      <c r="K28" s="42"/>
      <c r="L28" s="42"/>
      <c r="M28" s="42"/>
      <c r="N28" s="42"/>
      <c r="O28" s="42"/>
      <c r="P28" s="42"/>
      <c r="Q28" s="42"/>
      <c r="R28" s="42"/>
      <c r="S28" s="42"/>
      <c r="T28" s="42"/>
      <c r="U28" s="42"/>
    </row>
    <row r="29" spans="1:23" ht="16.5" customHeight="1" x14ac:dyDescent="0.2">
      <c r="A29" s="46"/>
      <c r="B29" s="177" t="s">
        <v>115</v>
      </c>
      <c r="C29" s="177"/>
      <c r="D29" s="177"/>
      <c r="E29" s="177"/>
      <c r="F29" s="177"/>
      <c r="G29" s="177"/>
      <c r="H29" s="177"/>
      <c r="I29" s="177"/>
      <c r="J29" s="177"/>
      <c r="K29" s="177"/>
      <c r="L29" s="177"/>
      <c r="M29" s="177"/>
      <c r="N29" s="177"/>
      <c r="O29" s="177"/>
      <c r="P29" s="177"/>
      <c r="Q29" s="177"/>
      <c r="R29" s="177"/>
      <c r="S29" s="177"/>
      <c r="T29" s="177"/>
      <c r="U29" s="177"/>
      <c r="V29" s="177"/>
      <c r="W29" s="177"/>
    </row>
    <row r="30" spans="1:23" ht="15" x14ac:dyDescent="0.2">
      <c r="A30" s="46"/>
      <c r="B30" s="67"/>
      <c r="C30" s="67"/>
      <c r="D30" s="66"/>
      <c r="E30" s="66"/>
      <c r="F30" s="66"/>
      <c r="H30" s="68"/>
      <c r="I30" s="68"/>
      <c r="J30" s="68"/>
      <c r="K30" s="68"/>
      <c r="L30" s="68"/>
    </row>
    <row r="31" spans="1:23" ht="15" customHeight="1" x14ac:dyDescent="0.2">
      <c r="A31" s="46"/>
      <c r="B31" s="226" t="s">
        <v>75</v>
      </c>
      <c r="C31" s="227"/>
      <c r="D31" s="224">
        <v>46212</v>
      </c>
      <c r="E31" s="225"/>
      <c r="F31" s="68" t="s">
        <v>76</v>
      </c>
      <c r="G31" s="228" t="s">
        <v>49</v>
      </c>
      <c r="H31" s="229"/>
      <c r="I31" s="233" t="s">
        <v>116</v>
      </c>
      <c r="J31" s="226"/>
      <c r="K31" s="226"/>
      <c r="L31" s="226"/>
      <c r="M31" s="227"/>
      <c r="N31" s="225" t="s">
        <v>226</v>
      </c>
      <c r="O31" s="225"/>
      <c r="P31" s="225"/>
      <c r="Q31" s="225"/>
      <c r="R31" s="225"/>
      <c r="T31" s="42"/>
      <c r="U31" s="42"/>
    </row>
    <row r="32" spans="1:23" ht="15" x14ac:dyDescent="0.2">
      <c r="A32" s="46"/>
      <c r="B32" s="67"/>
      <c r="C32" s="67"/>
      <c r="D32" s="66"/>
      <c r="E32" s="66"/>
      <c r="F32" s="66"/>
      <c r="H32" s="232"/>
      <c r="I32" s="232"/>
      <c r="J32" s="232"/>
      <c r="K32" s="232"/>
      <c r="L32" s="232"/>
    </row>
    <row r="33" spans="2:23" s="63" customFormat="1" ht="28.5" customHeight="1" x14ac:dyDescent="0.25">
      <c r="B33" s="185" t="s">
        <v>79</v>
      </c>
      <c r="C33" s="185" t="s">
        <v>80</v>
      </c>
      <c r="D33" s="185" t="s">
        <v>81</v>
      </c>
      <c r="E33" s="185"/>
      <c r="F33" s="186" t="s">
        <v>82</v>
      </c>
      <c r="G33" s="185" t="s">
        <v>83</v>
      </c>
      <c r="H33" s="212" t="s">
        <v>84</v>
      </c>
      <c r="I33" s="213"/>
      <c r="J33" s="213"/>
      <c r="K33" s="213"/>
      <c r="L33" s="213"/>
      <c r="M33" s="213"/>
      <c r="N33" s="213"/>
      <c r="O33" s="213"/>
      <c r="P33" s="214"/>
      <c r="Q33" s="211" t="s">
        <v>85</v>
      </c>
      <c r="R33" s="211"/>
      <c r="S33" s="211"/>
      <c r="T33" s="211"/>
      <c r="U33" s="184" t="s">
        <v>86</v>
      </c>
      <c r="V33" s="216" t="s">
        <v>117</v>
      </c>
      <c r="W33" s="69"/>
    </row>
    <row r="34" spans="2:23" s="63" customFormat="1" ht="21.75" customHeight="1" x14ac:dyDescent="0.25">
      <c r="B34" s="185"/>
      <c r="C34" s="185"/>
      <c r="D34" s="185"/>
      <c r="E34" s="185"/>
      <c r="F34" s="187"/>
      <c r="G34" s="185"/>
      <c r="H34" s="212" t="s">
        <v>87</v>
      </c>
      <c r="I34" s="213"/>
      <c r="J34" s="213"/>
      <c r="K34" s="214"/>
      <c r="L34" s="212" t="s">
        <v>88</v>
      </c>
      <c r="M34" s="213"/>
      <c r="N34" s="213"/>
      <c r="O34" s="213"/>
      <c r="P34" s="214"/>
      <c r="Q34" s="209" t="s">
        <v>89</v>
      </c>
      <c r="R34" s="209" t="s">
        <v>90</v>
      </c>
      <c r="S34" s="209" t="s">
        <v>91</v>
      </c>
      <c r="T34" s="189" t="s">
        <v>92</v>
      </c>
      <c r="U34" s="184" t="s">
        <v>93</v>
      </c>
      <c r="V34" s="216"/>
      <c r="W34" s="69"/>
    </row>
    <row r="35" spans="2:23" s="63" customFormat="1" ht="63.75" x14ac:dyDescent="0.25">
      <c r="B35" s="185"/>
      <c r="C35" s="185"/>
      <c r="D35" s="64" t="s">
        <v>94</v>
      </c>
      <c r="E35" s="64" t="s">
        <v>36</v>
      </c>
      <c r="F35" s="188"/>
      <c r="G35" s="185"/>
      <c r="H35" s="64" t="s">
        <v>95</v>
      </c>
      <c r="I35" s="64" t="s">
        <v>96</v>
      </c>
      <c r="J35" s="64" t="s">
        <v>97</v>
      </c>
      <c r="K35" s="64" t="s">
        <v>96</v>
      </c>
      <c r="L35" s="64" t="s">
        <v>98</v>
      </c>
      <c r="M35" s="65" t="s">
        <v>38</v>
      </c>
      <c r="N35" s="65" t="s">
        <v>99</v>
      </c>
      <c r="O35" s="65" t="s">
        <v>100</v>
      </c>
      <c r="P35" s="64" t="s">
        <v>101</v>
      </c>
      <c r="Q35" s="210"/>
      <c r="R35" s="210"/>
      <c r="S35" s="210"/>
      <c r="T35" s="190"/>
      <c r="U35" s="184"/>
      <c r="V35" s="216"/>
      <c r="W35" s="69"/>
    </row>
    <row r="36" spans="2:23" s="59" customFormat="1" ht="216.75" x14ac:dyDescent="0.2">
      <c r="B36" s="191" t="str">
        <f>+'1. Mapa y plan de tratamiento'!E11</f>
        <v>R-GJ-001</v>
      </c>
      <c r="C36" s="206" t="str">
        <f>+'1. Mapa y plan de tratamiento'!G11</f>
        <v>Posibilidad de incurrir en inseguridad jurídica en la operación y la prestación de los servicios sociales, debido a la falta de implementación de la normatividad vigente por causa de la  identificación inoportuna de los requisitos legales aplicables a la operatividad y gestión de la entidad.</v>
      </c>
      <c r="D36" s="191" t="s">
        <v>102</v>
      </c>
      <c r="E36" s="194">
        <f>VLOOKUP(D36,Criterios!$A$20:$B$24,2,FALSE)</f>
        <v>0.6</v>
      </c>
      <c r="F36" s="197" t="str">
        <f>+'1. Mapa y plan de tratamiento'!F11</f>
        <v xml:space="preserve">No se identifican oportunamente los cambios normativos aplicables a la gestión de la entidad por cada una de las dependencias. </v>
      </c>
      <c r="G36" s="117" t="str">
        <f>+'1. Mapa y plan de tratamiento'!M11</f>
        <v>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v>
      </c>
      <c r="H36" s="61" t="s">
        <v>103</v>
      </c>
      <c r="I36" s="62">
        <f>VLOOKUP(H36,Criterios!$B$3:$C$6,2,FALSE)</f>
        <v>0.25</v>
      </c>
      <c r="J36" s="61" t="s">
        <v>60</v>
      </c>
      <c r="K36" s="62">
        <f>VLOOKUP(J36,Criterios!$B$7:$C$9,2,FALSE)</f>
        <v>0.15</v>
      </c>
      <c r="L36" s="61" t="s">
        <v>104</v>
      </c>
      <c r="M36" s="61" t="s">
        <v>105</v>
      </c>
      <c r="N36" s="61" t="s">
        <v>106</v>
      </c>
      <c r="O36" s="61" t="s">
        <v>107</v>
      </c>
      <c r="P36" s="61" t="s">
        <v>108</v>
      </c>
      <c r="Q36" s="60">
        <f t="shared" ref="Q36" si="1">+I36+K36</f>
        <v>0.4</v>
      </c>
      <c r="R36" s="60">
        <f>(E36-(E36*Q36))</f>
        <v>0.36</v>
      </c>
      <c r="S36" s="230">
        <f>IF(R37&gt;1%,R37,R36)</f>
        <v>0.36</v>
      </c>
      <c r="T36" s="217">
        <f>IF(S40&gt;1%,S40,(IF(S38&gt;1%,S38,S36)))</f>
        <v>0.36</v>
      </c>
      <c r="U36" s="220" t="str">
        <f>IF(T36&lt;=20%,Criterios!$A$20,IF(T36&lt;=40%,Criterios!$A$21,IF(T36&lt;=60%,Criterios!$A$22,IF(T36&lt;=80,Criterios!$A$23,Criterios!$A$24))))</f>
        <v>Baja</v>
      </c>
      <c r="V36" s="131" t="s">
        <v>237</v>
      </c>
    </row>
    <row r="37" spans="2:23" s="59" customFormat="1" ht="14.25" x14ac:dyDescent="0.2">
      <c r="B37" s="192"/>
      <c r="C37" s="207"/>
      <c r="D37" s="192"/>
      <c r="E37" s="195"/>
      <c r="F37" s="198"/>
      <c r="G37" s="58"/>
      <c r="H37" s="56" t="s">
        <v>110</v>
      </c>
      <c r="I37" s="57">
        <f>VLOOKUP(H37,Criterios!$B$3:$C$6,2,FALSE)</f>
        <v>0</v>
      </c>
      <c r="J37" s="56" t="s">
        <v>110</v>
      </c>
      <c r="K37" s="57">
        <f>VLOOKUP(J37,Criterios!$B$7:$C$9,2,FALSE)</f>
        <v>0</v>
      </c>
      <c r="L37" s="56"/>
      <c r="M37" s="56"/>
      <c r="N37" s="56"/>
      <c r="O37" s="56"/>
      <c r="P37" s="56"/>
      <c r="Q37" s="55">
        <f>+I37+K37</f>
        <v>0</v>
      </c>
      <c r="R37" s="55">
        <f>(R36-(R36*Q37))</f>
        <v>0.36</v>
      </c>
      <c r="S37" s="183"/>
      <c r="T37" s="218"/>
      <c r="U37" s="221"/>
      <c r="V37" s="133"/>
    </row>
    <row r="38" spans="2:23" s="59" customFormat="1" ht="14.25" x14ac:dyDescent="0.2">
      <c r="B38" s="192"/>
      <c r="C38" s="207"/>
      <c r="D38" s="192"/>
      <c r="E38" s="195"/>
      <c r="F38" s="182"/>
      <c r="G38" s="58"/>
      <c r="H38" s="56" t="s">
        <v>110</v>
      </c>
      <c r="I38" s="57">
        <f>VLOOKUP(H38,Criterios!$B$3:$C$6,2,FALSE)</f>
        <v>0</v>
      </c>
      <c r="J38" s="56" t="s">
        <v>110</v>
      </c>
      <c r="K38" s="57">
        <f>VLOOKUP(J38,Criterios!$B$7:$C$9,2,FALSE)</f>
        <v>0</v>
      </c>
      <c r="L38" s="56"/>
      <c r="M38" s="56"/>
      <c r="N38" s="56"/>
      <c r="O38" s="56"/>
      <c r="P38" s="56"/>
      <c r="Q38" s="55">
        <f t="shared" ref="Q38:Q47" si="2">+I38+K38</f>
        <v>0</v>
      </c>
      <c r="R38" s="55">
        <f>IF(Q38&gt;1%,(R37-(R37*Q38)),Q38)</f>
        <v>0</v>
      </c>
      <c r="S38" s="180">
        <f>IF(R39&gt;1%,R39,R38)</f>
        <v>0</v>
      </c>
      <c r="T38" s="218"/>
      <c r="U38" s="221"/>
      <c r="V38" s="133"/>
    </row>
    <row r="39" spans="2:23" s="59" customFormat="1" ht="14.25" x14ac:dyDescent="0.2">
      <c r="B39" s="192"/>
      <c r="C39" s="207"/>
      <c r="D39" s="192"/>
      <c r="E39" s="195"/>
      <c r="F39" s="182"/>
      <c r="G39" s="58"/>
      <c r="H39" s="56" t="s">
        <v>110</v>
      </c>
      <c r="I39" s="57">
        <f>VLOOKUP(H39,Criterios!$B$3:$C$6,2,FALSE)</f>
        <v>0</v>
      </c>
      <c r="J39" s="56" t="s">
        <v>110</v>
      </c>
      <c r="K39" s="57">
        <f>VLOOKUP(J39,Criterios!$B$7:$C$9,2,FALSE)</f>
        <v>0</v>
      </c>
      <c r="L39" s="56"/>
      <c r="M39" s="56"/>
      <c r="N39" s="56"/>
      <c r="O39" s="56"/>
      <c r="P39" s="56"/>
      <c r="Q39" s="55">
        <f t="shared" si="2"/>
        <v>0</v>
      </c>
      <c r="R39" s="55">
        <f>(R38-(R38*Q39))</f>
        <v>0</v>
      </c>
      <c r="S39" s="181"/>
      <c r="T39" s="218"/>
      <c r="U39" s="221"/>
      <c r="V39" s="133"/>
    </row>
    <row r="40" spans="2:23" s="59" customFormat="1" ht="14.25" x14ac:dyDescent="0.2">
      <c r="B40" s="192"/>
      <c r="C40" s="207"/>
      <c r="D40" s="192"/>
      <c r="E40" s="195"/>
      <c r="F40" s="179"/>
      <c r="G40" s="54"/>
      <c r="H40" s="56" t="s">
        <v>110</v>
      </c>
      <c r="I40" s="53">
        <f>VLOOKUP(H40,Criterios!$B$3:$C$6,2,FALSE)</f>
        <v>0</v>
      </c>
      <c r="J40" s="56" t="s">
        <v>110</v>
      </c>
      <c r="K40" s="53">
        <f>VLOOKUP(J40,Criterios!$B$7:$C$9,2,FALSE)</f>
        <v>0</v>
      </c>
      <c r="L40" s="52"/>
      <c r="M40" s="52"/>
      <c r="N40" s="52"/>
      <c r="O40" s="52"/>
      <c r="P40" s="52"/>
      <c r="Q40" s="51">
        <f t="shared" si="2"/>
        <v>0</v>
      </c>
      <c r="R40" s="51">
        <f>IF(Q40&gt;1%,(R39-(R39*Q40)),Q40)</f>
        <v>0</v>
      </c>
      <c r="S40" s="180">
        <f>IF(R41&gt;1%,R41,R40)</f>
        <v>0</v>
      </c>
      <c r="T40" s="218"/>
      <c r="U40" s="221"/>
      <c r="V40" s="133"/>
    </row>
    <row r="41" spans="2:23" s="59" customFormat="1" ht="14.25" x14ac:dyDescent="0.2">
      <c r="B41" s="193"/>
      <c r="C41" s="208"/>
      <c r="D41" s="193"/>
      <c r="E41" s="196"/>
      <c r="F41" s="215"/>
      <c r="G41" s="50"/>
      <c r="H41" s="48" t="s">
        <v>110</v>
      </c>
      <c r="I41" s="49">
        <f>VLOOKUP(H41,Criterios!$B$3:$C$6,2,FALSE)</f>
        <v>0</v>
      </c>
      <c r="J41" s="48" t="s">
        <v>110</v>
      </c>
      <c r="K41" s="49">
        <f>VLOOKUP(J41,Criterios!$B$7:$C$9,2,FALSE)</f>
        <v>0</v>
      </c>
      <c r="L41" s="48"/>
      <c r="M41" s="48"/>
      <c r="N41" s="48"/>
      <c r="O41" s="48"/>
      <c r="P41" s="48"/>
      <c r="Q41" s="47">
        <f t="shared" si="2"/>
        <v>0</v>
      </c>
      <c r="R41" s="47">
        <f>IF(Q41&gt;1%,(R40-(R40*Q41)),Q41)</f>
        <v>0</v>
      </c>
      <c r="S41" s="223"/>
      <c r="T41" s="219"/>
      <c r="U41" s="222"/>
      <c r="V41" s="133"/>
    </row>
    <row r="42" spans="2:23" s="59" customFormat="1" ht="168" customHeight="1" x14ac:dyDescent="0.2">
      <c r="B42" s="191" t="str">
        <f>+'1. Mapa y plan de tratamiento'!E12</f>
        <v>R-GJ-002</v>
      </c>
      <c r="C42" s="206" t="str">
        <f>+'1. Mapa y plan de tratamiento'!G12</f>
        <v>Posibilidad de afectación en la defensa jurídica de la entidad frente a  los pronunciamientos  judiciales y administrativos en contra de los intereses institucionales, debido a desviaciones en la información suministrada por las dependencias misionales para responder oportunamente los requerimientos judiciales.</v>
      </c>
      <c r="D42" s="191" t="s">
        <v>114</v>
      </c>
      <c r="E42" s="194">
        <f>VLOOKUP(D42,Criterios!$A$20:$B$24,2,FALSE)</f>
        <v>0.4</v>
      </c>
      <c r="F42" s="197" t="str">
        <f>+'1. Mapa y plan de tratamiento'!F12</f>
        <v xml:space="preserve">No se reporta con calidad y oportunidad la información necesaria para dar respuesta a los  requerimientos judiciales de la Entidad, por parte de las dependencias misionales </v>
      </c>
      <c r="G42" s="117" t="str">
        <f>+'1. Mapa y plan de tratamiento'!T12</f>
        <v>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v>
      </c>
      <c r="H42" s="61" t="s">
        <v>103</v>
      </c>
      <c r="I42" s="62">
        <f>VLOOKUP(H42,Criterios!$B$3:$C$6,2,FALSE)</f>
        <v>0.25</v>
      </c>
      <c r="J42" s="61" t="s">
        <v>60</v>
      </c>
      <c r="K42" s="62">
        <f>VLOOKUP(J42,Criterios!$B$7:$C$9,2,FALSE)</f>
        <v>0.15</v>
      </c>
      <c r="L42" s="61" t="s">
        <v>104</v>
      </c>
      <c r="M42" s="61" t="s">
        <v>105</v>
      </c>
      <c r="N42" s="61" t="s">
        <v>106</v>
      </c>
      <c r="O42" s="61" t="s">
        <v>107</v>
      </c>
      <c r="P42" s="61" t="s">
        <v>108</v>
      </c>
      <c r="Q42" s="60">
        <f t="shared" si="2"/>
        <v>0.4</v>
      </c>
      <c r="R42" s="60">
        <f>(E42-(E42*Q42))</f>
        <v>0.24</v>
      </c>
      <c r="S42" s="230">
        <f>IF(R43&gt;1%,R43,R42)</f>
        <v>0.24</v>
      </c>
      <c r="T42" s="217">
        <f>IF(S46&gt;1%,S46,(IF(S44&gt;1%,S44,S42)))</f>
        <v>0.24</v>
      </c>
      <c r="U42" s="220" t="str">
        <f>IF(T42&lt;=20%,Criterios!$A$20,IF(T42&lt;=40%,Criterios!$A$21,IF(T42&lt;=60%,Criterios!$A$22,IF(T42&lt;=80,Criterios!$A$23,Criterios!$A$24))))</f>
        <v>Baja</v>
      </c>
      <c r="V42" s="131" t="s">
        <v>237</v>
      </c>
    </row>
    <row r="43" spans="2:23" s="46" customFormat="1" ht="15" x14ac:dyDescent="0.2">
      <c r="B43" s="192"/>
      <c r="C43" s="207"/>
      <c r="D43" s="192"/>
      <c r="E43" s="195"/>
      <c r="F43" s="198"/>
      <c r="G43" s="58"/>
      <c r="H43" s="56" t="s">
        <v>110</v>
      </c>
      <c r="I43" s="57">
        <f>VLOOKUP(H43,Criterios!$B$3:$C$6,2,FALSE)</f>
        <v>0</v>
      </c>
      <c r="J43" s="56" t="s">
        <v>110</v>
      </c>
      <c r="K43" s="57">
        <f>VLOOKUP(J43,Criterios!$B$7:$C$9,2,FALSE)</f>
        <v>0</v>
      </c>
      <c r="L43" s="56"/>
      <c r="M43" s="56"/>
      <c r="N43" s="56"/>
      <c r="O43" s="56"/>
      <c r="P43" s="56"/>
      <c r="Q43" s="55">
        <f t="shared" si="2"/>
        <v>0</v>
      </c>
      <c r="R43" s="55">
        <f>(R42-(R42*Q43))</f>
        <v>0.24</v>
      </c>
      <c r="S43" s="183"/>
      <c r="T43" s="218"/>
      <c r="U43" s="221"/>
      <c r="V43" s="132"/>
    </row>
    <row r="44" spans="2:23" s="46" customFormat="1" ht="15" x14ac:dyDescent="0.2">
      <c r="B44" s="192"/>
      <c r="C44" s="207"/>
      <c r="D44" s="192"/>
      <c r="E44" s="195"/>
      <c r="F44" s="182"/>
      <c r="G44" s="58"/>
      <c r="H44" s="56" t="s">
        <v>110</v>
      </c>
      <c r="I44" s="57">
        <f>VLOOKUP(H44,Criterios!$B$3:$C$6,2,FALSE)</f>
        <v>0</v>
      </c>
      <c r="J44" s="56" t="s">
        <v>110</v>
      </c>
      <c r="K44" s="57">
        <f>VLOOKUP(J44,Criterios!$B$7:$C$9,2,FALSE)</f>
        <v>0</v>
      </c>
      <c r="L44" s="56"/>
      <c r="M44" s="56"/>
      <c r="N44" s="56"/>
      <c r="O44" s="56"/>
      <c r="P44" s="56"/>
      <c r="Q44" s="55">
        <f t="shared" si="2"/>
        <v>0</v>
      </c>
      <c r="R44" s="55">
        <f>IF(Q44&gt;1%,(R43-(R43*Q44)),Q44)</f>
        <v>0</v>
      </c>
      <c r="S44" s="183">
        <f>IF(R45&gt;1%,R45,R44)</f>
        <v>0</v>
      </c>
      <c r="T44" s="218"/>
      <c r="U44" s="221"/>
      <c r="V44" s="132"/>
    </row>
    <row r="45" spans="2:23" s="46" customFormat="1" ht="15" x14ac:dyDescent="0.2">
      <c r="B45" s="192"/>
      <c r="C45" s="207"/>
      <c r="D45" s="192"/>
      <c r="E45" s="195"/>
      <c r="F45" s="182"/>
      <c r="G45" s="58"/>
      <c r="H45" s="56" t="s">
        <v>110</v>
      </c>
      <c r="I45" s="57">
        <f>VLOOKUP(H45,Criterios!$B$3:$C$6,2,FALSE)</f>
        <v>0</v>
      </c>
      <c r="J45" s="56" t="s">
        <v>110</v>
      </c>
      <c r="K45" s="57">
        <f>VLOOKUP(J45,Criterios!$B$7:$C$9,2,FALSE)</f>
        <v>0</v>
      </c>
      <c r="L45" s="56"/>
      <c r="M45" s="56"/>
      <c r="N45" s="56"/>
      <c r="O45" s="56"/>
      <c r="P45" s="56"/>
      <c r="Q45" s="55">
        <f t="shared" si="2"/>
        <v>0</v>
      </c>
      <c r="R45" s="55">
        <f>(R44-(R44*Q45))</f>
        <v>0</v>
      </c>
      <c r="S45" s="183"/>
      <c r="T45" s="218"/>
      <c r="U45" s="221"/>
      <c r="V45" s="132"/>
    </row>
    <row r="46" spans="2:23" s="46" customFormat="1" ht="15" x14ac:dyDescent="0.2">
      <c r="B46" s="192"/>
      <c r="C46" s="207"/>
      <c r="D46" s="192"/>
      <c r="E46" s="195"/>
      <c r="F46" s="179"/>
      <c r="G46" s="54"/>
      <c r="H46" s="56" t="s">
        <v>110</v>
      </c>
      <c r="I46" s="53">
        <f>VLOOKUP(H46,Criterios!$B$3:$C$6,2,FALSE)</f>
        <v>0</v>
      </c>
      <c r="J46" s="56" t="s">
        <v>110</v>
      </c>
      <c r="K46" s="53">
        <f>VLOOKUP(J46,Criterios!$B$7:$C$9,2,FALSE)</f>
        <v>0</v>
      </c>
      <c r="L46" s="52"/>
      <c r="M46" s="52"/>
      <c r="N46" s="52"/>
      <c r="O46" s="52"/>
      <c r="P46" s="52"/>
      <c r="Q46" s="51">
        <f t="shared" si="2"/>
        <v>0</v>
      </c>
      <c r="R46" s="51">
        <f>IF(Q46&gt;1%,(R45-(R45*Q46)),Q46)</f>
        <v>0</v>
      </c>
      <c r="S46" s="181">
        <f>IF(R47&gt;1%,R47,R46)</f>
        <v>0</v>
      </c>
      <c r="T46" s="218"/>
      <c r="U46" s="221"/>
      <c r="V46" s="132"/>
    </row>
    <row r="47" spans="2:23" s="46" customFormat="1" ht="15" x14ac:dyDescent="0.2">
      <c r="B47" s="193"/>
      <c r="C47" s="208"/>
      <c r="D47" s="193"/>
      <c r="E47" s="196"/>
      <c r="F47" s="215"/>
      <c r="G47" s="50"/>
      <c r="H47" s="48" t="s">
        <v>110</v>
      </c>
      <c r="I47" s="49">
        <f>VLOOKUP(H47,Criterios!$B$3:$C$6,2,FALSE)</f>
        <v>0</v>
      </c>
      <c r="J47" s="48" t="s">
        <v>110</v>
      </c>
      <c r="K47" s="49">
        <f>VLOOKUP(J47,Criterios!$B$7:$C$9,2,FALSE)</f>
        <v>0</v>
      </c>
      <c r="L47" s="48"/>
      <c r="M47" s="48"/>
      <c r="N47" s="48"/>
      <c r="O47" s="48"/>
      <c r="P47" s="48"/>
      <c r="Q47" s="47">
        <f t="shared" si="2"/>
        <v>0</v>
      </c>
      <c r="R47" s="47">
        <f>IF(Q47&gt;1%,(R46-(R46*Q47)),Q47)</f>
        <v>0</v>
      </c>
      <c r="S47" s="231"/>
      <c r="T47" s="219"/>
      <c r="U47" s="222"/>
      <c r="V47" s="132"/>
    </row>
    <row r="48" spans="2:23" x14ac:dyDescent="0.2">
      <c r="B48" s="45"/>
      <c r="C48" s="45"/>
      <c r="D48" s="45"/>
      <c r="E48" s="45"/>
      <c r="F48" s="45"/>
      <c r="G48" s="45"/>
      <c r="J48" s="42"/>
      <c r="K48" s="42"/>
      <c r="L48" s="42"/>
      <c r="M48" s="42"/>
      <c r="N48" s="42"/>
      <c r="O48" s="42"/>
      <c r="P48" s="42"/>
      <c r="Q48" s="42"/>
      <c r="R48" s="42"/>
      <c r="S48" s="42"/>
      <c r="T48" s="44"/>
      <c r="U48" s="42"/>
    </row>
    <row r="49" spans="1:23" ht="5.25" customHeight="1" x14ac:dyDescent="0.2"/>
    <row r="51" spans="1:23" ht="6.75" customHeight="1" x14ac:dyDescent="0.2">
      <c r="A51" s="46"/>
      <c r="B51" s="45"/>
      <c r="C51" s="45"/>
      <c r="D51" s="45"/>
      <c r="E51" s="45"/>
      <c r="F51" s="45"/>
      <c r="G51" s="45"/>
      <c r="J51" s="42"/>
      <c r="K51" s="42"/>
      <c r="L51" s="42"/>
      <c r="M51" s="42"/>
      <c r="N51" s="42"/>
      <c r="O51" s="42"/>
      <c r="P51" s="42"/>
      <c r="Q51" s="42"/>
      <c r="R51" s="42"/>
      <c r="S51" s="42"/>
      <c r="T51" s="42"/>
      <c r="U51" s="42"/>
    </row>
    <row r="52" spans="1:23" ht="16.5" customHeight="1" x14ac:dyDescent="0.2">
      <c r="A52" s="46"/>
      <c r="B52" s="177" t="s">
        <v>118</v>
      </c>
      <c r="C52" s="177"/>
      <c r="D52" s="177"/>
      <c r="E52" s="177"/>
      <c r="F52" s="177"/>
      <c r="G52" s="177"/>
      <c r="H52" s="177"/>
      <c r="I52" s="177"/>
      <c r="J52" s="177"/>
      <c r="K52" s="177"/>
      <c r="L52" s="177"/>
      <c r="M52" s="177"/>
      <c r="N52" s="177"/>
      <c r="O52" s="177"/>
      <c r="P52" s="177"/>
      <c r="Q52" s="177"/>
      <c r="R52" s="177"/>
      <c r="S52" s="177"/>
      <c r="T52" s="177"/>
      <c r="U52" s="177"/>
      <c r="V52" s="177"/>
      <c r="W52" s="177"/>
    </row>
    <row r="53" spans="1:23" ht="15" x14ac:dyDescent="0.2">
      <c r="A53" s="46"/>
      <c r="B53" s="67"/>
      <c r="C53" s="67"/>
      <c r="D53" s="66"/>
      <c r="E53" s="66"/>
      <c r="F53" s="66"/>
      <c r="H53" s="68"/>
      <c r="I53" s="68"/>
      <c r="J53" s="68"/>
      <c r="K53" s="68"/>
      <c r="L53" s="68"/>
    </row>
    <row r="54" spans="1:23" ht="24" customHeight="1" x14ac:dyDescent="0.2">
      <c r="A54" s="46"/>
      <c r="B54" s="226" t="s">
        <v>75</v>
      </c>
      <c r="C54" s="227"/>
      <c r="D54" s="224">
        <v>46157</v>
      </c>
      <c r="E54" s="225"/>
      <c r="F54" s="68" t="s">
        <v>76</v>
      </c>
      <c r="G54" s="228" t="s">
        <v>49</v>
      </c>
      <c r="H54" s="229"/>
      <c r="I54" s="226" t="s">
        <v>119</v>
      </c>
      <c r="J54" s="226"/>
      <c r="K54" s="226"/>
      <c r="L54" s="227"/>
      <c r="M54" s="228" t="s">
        <v>234</v>
      </c>
      <c r="N54" s="234"/>
      <c r="O54" s="234"/>
      <c r="P54" s="234"/>
      <c r="Q54" s="229"/>
      <c r="T54" s="42"/>
      <c r="U54" s="42"/>
    </row>
    <row r="55" spans="1:23" ht="15" x14ac:dyDescent="0.2">
      <c r="A55" s="46"/>
      <c r="B55" s="67"/>
      <c r="C55" s="67"/>
      <c r="D55" s="66"/>
      <c r="E55" s="66"/>
      <c r="F55" s="66"/>
      <c r="H55" s="232"/>
      <c r="I55" s="232"/>
      <c r="J55" s="232"/>
      <c r="K55" s="232"/>
      <c r="L55" s="232"/>
    </row>
    <row r="56" spans="1:23" s="63" customFormat="1" ht="28.5" customHeight="1" x14ac:dyDescent="0.2">
      <c r="B56" s="185" t="s">
        <v>79</v>
      </c>
      <c r="C56" s="185" t="s">
        <v>80</v>
      </c>
      <c r="D56" s="185" t="s">
        <v>81</v>
      </c>
      <c r="E56" s="185"/>
      <c r="F56" s="186" t="s">
        <v>82</v>
      </c>
      <c r="G56" s="185" t="s">
        <v>83</v>
      </c>
      <c r="H56" s="212" t="s">
        <v>84</v>
      </c>
      <c r="I56" s="213"/>
      <c r="J56" s="213"/>
      <c r="K56" s="213"/>
      <c r="L56" s="213"/>
      <c r="M56" s="213"/>
      <c r="N56" s="213"/>
      <c r="O56" s="213"/>
      <c r="P56" s="214"/>
      <c r="Q56" s="211" t="s">
        <v>85</v>
      </c>
      <c r="R56" s="211"/>
      <c r="S56" s="211"/>
      <c r="T56" s="211"/>
      <c r="U56" s="184" t="s">
        <v>86</v>
      </c>
      <c r="V56" s="216" t="s">
        <v>117</v>
      </c>
      <c r="W56" s="216" t="s">
        <v>120</v>
      </c>
    </row>
    <row r="57" spans="1:23" s="63" customFormat="1" ht="21.75" customHeight="1" x14ac:dyDescent="0.2">
      <c r="B57" s="185"/>
      <c r="C57" s="185"/>
      <c r="D57" s="185"/>
      <c r="E57" s="185"/>
      <c r="F57" s="187"/>
      <c r="G57" s="185"/>
      <c r="H57" s="212" t="s">
        <v>87</v>
      </c>
      <c r="I57" s="213"/>
      <c r="J57" s="213"/>
      <c r="K57" s="214"/>
      <c r="L57" s="212" t="s">
        <v>88</v>
      </c>
      <c r="M57" s="213"/>
      <c r="N57" s="213"/>
      <c r="O57" s="213"/>
      <c r="P57" s="214"/>
      <c r="Q57" s="209" t="s">
        <v>89</v>
      </c>
      <c r="R57" s="209" t="s">
        <v>90</v>
      </c>
      <c r="S57" s="209" t="s">
        <v>91</v>
      </c>
      <c r="T57" s="189" t="s">
        <v>92</v>
      </c>
      <c r="U57" s="184" t="s">
        <v>93</v>
      </c>
      <c r="V57" s="216"/>
      <c r="W57" s="216"/>
    </row>
    <row r="58" spans="1:23" s="63" customFormat="1" ht="63.75" x14ac:dyDescent="0.2">
      <c r="B58" s="185"/>
      <c r="C58" s="185"/>
      <c r="D58" s="64" t="s">
        <v>94</v>
      </c>
      <c r="E58" s="64" t="s">
        <v>36</v>
      </c>
      <c r="F58" s="188"/>
      <c r="G58" s="185"/>
      <c r="H58" s="64" t="s">
        <v>95</v>
      </c>
      <c r="I58" s="64" t="s">
        <v>96</v>
      </c>
      <c r="J58" s="64" t="s">
        <v>97</v>
      </c>
      <c r="K58" s="64" t="s">
        <v>96</v>
      </c>
      <c r="L58" s="64" t="s">
        <v>98</v>
      </c>
      <c r="M58" s="65" t="s">
        <v>38</v>
      </c>
      <c r="N58" s="65" t="s">
        <v>99</v>
      </c>
      <c r="O58" s="65" t="s">
        <v>100</v>
      </c>
      <c r="P58" s="64" t="s">
        <v>101</v>
      </c>
      <c r="Q58" s="210"/>
      <c r="R58" s="210"/>
      <c r="S58" s="210"/>
      <c r="T58" s="190"/>
      <c r="U58" s="184"/>
      <c r="V58" s="216"/>
      <c r="W58" s="216"/>
    </row>
    <row r="59" spans="1:23" s="59" customFormat="1" ht="216.75" x14ac:dyDescent="0.2">
      <c r="B59" s="191" t="str">
        <f>+'1. Mapa y plan de tratamiento'!E11</f>
        <v>R-GJ-001</v>
      </c>
      <c r="C59" s="206" t="str">
        <f>+'1. Mapa y plan de tratamiento'!G11</f>
        <v>Posibilidad de incurrir en inseguridad jurídica en la operación y la prestación de los servicios sociales, debido a la falta de implementación de la normatividad vigente por causa de la  identificación inoportuna de los requisitos legales aplicables a la operatividad y gestión de la entidad.</v>
      </c>
      <c r="D59" s="191" t="s">
        <v>102</v>
      </c>
      <c r="E59" s="194">
        <f>VLOOKUP(D59,Criterios!$A$20:$B$24,2,FALSE)</f>
        <v>0.6</v>
      </c>
      <c r="F59" s="197" t="str">
        <f>+'1. Mapa y plan de tratamiento'!F11</f>
        <v xml:space="preserve">No se identifican oportunamente los cambios normativos aplicables a la gestión de la entidad por cada una de las dependencias. </v>
      </c>
      <c r="G59" s="117" t="str">
        <f>+'1. Mapa y plan de tratamiento'!M11</f>
        <v>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v>
      </c>
      <c r="H59" s="61" t="s">
        <v>103</v>
      </c>
      <c r="I59" s="62">
        <f>VLOOKUP(H59,Criterios!$B$3:$C$6,2,FALSE)</f>
        <v>0.25</v>
      </c>
      <c r="J59" s="61" t="s">
        <v>60</v>
      </c>
      <c r="K59" s="62">
        <f>VLOOKUP(J59,Criterios!$B$7:$C$9,2,FALSE)</f>
        <v>0.15</v>
      </c>
      <c r="L59" s="61" t="s">
        <v>104</v>
      </c>
      <c r="M59" s="61" t="s">
        <v>105</v>
      </c>
      <c r="N59" s="61" t="s">
        <v>106</v>
      </c>
      <c r="O59" s="61" t="s">
        <v>107</v>
      </c>
      <c r="P59" s="61" t="s">
        <v>108</v>
      </c>
      <c r="Q59" s="60">
        <f t="shared" ref="Q59" si="3">+I59+K59</f>
        <v>0.4</v>
      </c>
      <c r="R59" s="60">
        <f>(E59-(E59*Q59))</f>
        <v>0.36</v>
      </c>
      <c r="S59" s="230">
        <f>IF(R60&gt;1%,R60,R59)</f>
        <v>0.36</v>
      </c>
      <c r="T59" s="217">
        <f>IF(S63&gt;1%,S63,(IF(S61&gt;1%,S61,S59)))</f>
        <v>0.36</v>
      </c>
      <c r="U59" s="220" t="str">
        <f>IF(T59&lt;=20%,Criterios!$A$20,IF(T59&lt;=40%,Criterios!$A$21,IF(T59&lt;=60%,Criterios!$A$22,IF(T59&lt;=80,Criterios!$A$23,Criterios!$A$24))))</f>
        <v>Baja</v>
      </c>
      <c r="V59" s="131" t="s">
        <v>235</v>
      </c>
      <c r="W59" s="131" t="s">
        <v>236</v>
      </c>
    </row>
    <row r="60" spans="1:23" s="59" customFormat="1" ht="14.25" x14ac:dyDescent="0.2">
      <c r="B60" s="192"/>
      <c r="C60" s="207"/>
      <c r="D60" s="192"/>
      <c r="E60" s="195"/>
      <c r="F60" s="198"/>
      <c r="G60" s="118"/>
      <c r="H60" s="56" t="s">
        <v>110</v>
      </c>
      <c r="I60" s="57">
        <f>VLOOKUP(H60,Criterios!$B$3:$C$6,2,FALSE)</f>
        <v>0</v>
      </c>
      <c r="J60" s="56" t="s">
        <v>110</v>
      </c>
      <c r="K60" s="57">
        <f>VLOOKUP(J60,Criterios!$B$7:$C$9,2,FALSE)</f>
        <v>0</v>
      </c>
      <c r="L60" s="56"/>
      <c r="M60" s="56"/>
      <c r="N60" s="56"/>
      <c r="O60" s="56"/>
      <c r="P60" s="56"/>
      <c r="Q60" s="55">
        <f>+I60+K60</f>
        <v>0</v>
      </c>
      <c r="R60" s="55">
        <f>(R59-(R59*Q60))</f>
        <v>0.36</v>
      </c>
      <c r="S60" s="183"/>
      <c r="T60" s="218"/>
      <c r="U60" s="221"/>
      <c r="V60" s="131"/>
      <c r="W60" s="131"/>
    </row>
    <row r="61" spans="1:23" s="59" customFormat="1" ht="14.25" x14ac:dyDescent="0.2">
      <c r="B61" s="192"/>
      <c r="C61" s="207"/>
      <c r="D61" s="192"/>
      <c r="E61" s="195"/>
      <c r="F61" s="182"/>
      <c r="G61" s="118"/>
      <c r="H61" s="56" t="s">
        <v>110</v>
      </c>
      <c r="I61" s="57">
        <f>VLOOKUP(H61,Criterios!$B$3:$C$6,2,FALSE)</f>
        <v>0</v>
      </c>
      <c r="J61" s="56" t="s">
        <v>110</v>
      </c>
      <c r="K61" s="57">
        <f>VLOOKUP(J61,Criterios!$B$7:$C$9,2,FALSE)</f>
        <v>0</v>
      </c>
      <c r="L61" s="56"/>
      <c r="M61" s="56"/>
      <c r="N61" s="56"/>
      <c r="O61" s="56"/>
      <c r="P61" s="56"/>
      <c r="Q61" s="55">
        <f t="shared" ref="Q61:Q65" si="4">+I61+K61</f>
        <v>0</v>
      </c>
      <c r="R61" s="55">
        <f>IF(Q61&gt;1%,(R60-(R60*Q61)),Q61)</f>
        <v>0</v>
      </c>
      <c r="S61" s="180">
        <f>IF(R62&gt;1%,R62,R61)</f>
        <v>0</v>
      </c>
      <c r="T61" s="218"/>
      <c r="U61" s="221"/>
      <c r="V61" s="131"/>
      <c r="W61" s="131"/>
    </row>
    <row r="62" spans="1:23" s="59" customFormat="1" ht="14.25" x14ac:dyDescent="0.2">
      <c r="B62" s="192"/>
      <c r="C62" s="207"/>
      <c r="D62" s="192"/>
      <c r="E62" s="195"/>
      <c r="F62" s="182"/>
      <c r="G62" s="118"/>
      <c r="H62" s="56" t="s">
        <v>110</v>
      </c>
      <c r="I62" s="57">
        <f>VLOOKUP(H62,Criterios!$B$3:$C$6,2,FALSE)</f>
        <v>0</v>
      </c>
      <c r="J62" s="56" t="s">
        <v>110</v>
      </c>
      <c r="K62" s="57">
        <f>VLOOKUP(J62,Criterios!$B$7:$C$9,2,FALSE)</f>
        <v>0</v>
      </c>
      <c r="L62" s="56"/>
      <c r="M62" s="56"/>
      <c r="N62" s="56"/>
      <c r="O62" s="56"/>
      <c r="P62" s="56"/>
      <c r="Q62" s="55">
        <f t="shared" si="4"/>
        <v>0</v>
      </c>
      <c r="R62" s="55">
        <f>(R61-(R61*Q62))</f>
        <v>0</v>
      </c>
      <c r="S62" s="181"/>
      <c r="T62" s="218"/>
      <c r="U62" s="221"/>
      <c r="V62" s="131"/>
      <c r="W62" s="131"/>
    </row>
    <row r="63" spans="1:23" s="59" customFormat="1" ht="14.25" x14ac:dyDescent="0.2">
      <c r="B63" s="192"/>
      <c r="C63" s="207"/>
      <c r="D63" s="192"/>
      <c r="E63" s="195"/>
      <c r="F63" s="179"/>
      <c r="G63" s="119"/>
      <c r="H63" s="56" t="s">
        <v>110</v>
      </c>
      <c r="I63" s="53">
        <f>VLOOKUP(H63,Criterios!$B$3:$C$6,2,FALSE)</f>
        <v>0</v>
      </c>
      <c r="J63" s="56" t="s">
        <v>110</v>
      </c>
      <c r="K63" s="53">
        <f>VLOOKUP(J63,Criterios!$B$7:$C$9,2,FALSE)</f>
        <v>0</v>
      </c>
      <c r="L63" s="52"/>
      <c r="M63" s="52"/>
      <c r="N63" s="52"/>
      <c r="O63" s="52"/>
      <c r="P63" s="52"/>
      <c r="Q63" s="51">
        <f t="shared" si="4"/>
        <v>0</v>
      </c>
      <c r="R63" s="51">
        <f>IF(Q63&gt;1%,(R62-(R62*Q63)),Q63)</f>
        <v>0</v>
      </c>
      <c r="S63" s="180">
        <f>IF(R64&gt;1%,R64,R63)</f>
        <v>0</v>
      </c>
      <c r="T63" s="218"/>
      <c r="U63" s="221"/>
      <c r="V63" s="131"/>
      <c r="W63" s="131"/>
    </row>
    <row r="64" spans="1:23" s="59" customFormat="1" ht="14.25" x14ac:dyDescent="0.2">
      <c r="B64" s="193"/>
      <c r="C64" s="208"/>
      <c r="D64" s="193"/>
      <c r="E64" s="196"/>
      <c r="F64" s="215"/>
      <c r="G64" s="120"/>
      <c r="H64" s="48" t="s">
        <v>110</v>
      </c>
      <c r="I64" s="49">
        <f>VLOOKUP(H64,Criterios!$B$3:$C$6,2,FALSE)</f>
        <v>0</v>
      </c>
      <c r="J64" s="48" t="s">
        <v>110</v>
      </c>
      <c r="K64" s="49">
        <f>VLOOKUP(J64,Criterios!$B$7:$C$9,2,FALSE)</f>
        <v>0</v>
      </c>
      <c r="L64" s="48"/>
      <c r="M64" s="48"/>
      <c r="N64" s="48"/>
      <c r="O64" s="48"/>
      <c r="P64" s="48"/>
      <c r="Q64" s="47">
        <f t="shared" si="4"/>
        <v>0</v>
      </c>
      <c r="R64" s="47">
        <f>IF(Q64&gt;1%,(R63-(R63*Q64)),Q64)</f>
        <v>0</v>
      </c>
      <c r="S64" s="223"/>
      <c r="T64" s="219"/>
      <c r="U64" s="222"/>
      <c r="V64" s="131"/>
      <c r="W64" s="131"/>
    </row>
    <row r="65" spans="2:23" s="59" customFormat="1" ht="114.75" x14ac:dyDescent="0.2">
      <c r="B65" s="191" t="str">
        <f>+'1. Mapa y plan de tratamiento'!E12</f>
        <v>R-GJ-002</v>
      </c>
      <c r="C65" s="206" t="str">
        <f>+'1. Mapa y plan de tratamiento'!G12</f>
        <v>Posibilidad de afectación en la defensa jurídica de la entidad frente a  los pronunciamientos  judiciales y administrativos en contra de los intereses institucionales, debido a desviaciones en la información suministrada por las dependencias misionales para responder oportunamente los requerimientos judiciales.</v>
      </c>
      <c r="D65" s="191" t="s">
        <v>114</v>
      </c>
      <c r="E65" s="194">
        <f>VLOOKUP(D65,Criterios!$A$20:$B$24,2,FALSE)</f>
        <v>0.4</v>
      </c>
      <c r="F65" s="197" t="str">
        <f>+'1. Mapa y plan de tratamiento'!F12</f>
        <v xml:space="preserve">No se reporta con calidad y oportunidad la información necesaria para dar respuesta a los  requerimientos judiciales de la Entidad, por parte de las dependencias misionales </v>
      </c>
      <c r="G65" s="117" t="str">
        <f>+'1. Mapa y plan de tratamiento'!M12</f>
        <v>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v>
      </c>
      <c r="H65" s="61" t="s">
        <v>103</v>
      </c>
      <c r="I65" s="62">
        <f>VLOOKUP(H65,Criterios!$B$3:$C$6,2,FALSE)</f>
        <v>0.25</v>
      </c>
      <c r="J65" s="61" t="s">
        <v>60</v>
      </c>
      <c r="K65" s="62">
        <f>VLOOKUP(J65,Criterios!$B$7:$C$9,2,FALSE)</f>
        <v>0.15</v>
      </c>
      <c r="L65" s="61" t="s">
        <v>104</v>
      </c>
      <c r="M65" s="61" t="s">
        <v>105</v>
      </c>
      <c r="N65" s="61" t="s">
        <v>106</v>
      </c>
      <c r="O65" s="61" t="s">
        <v>107</v>
      </c>
      <c r="P65" s="61" t="s">
        <v>108</v>
      </c>
      <c r="Q65" s="60">
        <f t="shared" si="4"/>
        <v>0.4</v>
      </c>
      <c r="R65" s="60">
        <f>(E65-(E65*Q65))</f>
        <v>0.24</v>
      </c>
      <c r="S65" s="230">
        <f>IF(R66&gt;1%,R66,R65)</f>
        <v>0.24</v>
      </c>
      <c r="T65" s="217">
        <f>IF(S69&gt;1%,S69,(IF(S67&gt;1%,S67,S65)))</f>
        <v>0.24</v>
      </c>
      <c r="U65" s="220" t="str">
        <f>IF(T65&lt;=20%,Criterios!$A$20,IF(T65&lt;=40%,Criterios!$A$21,IF(T65&lt;=60%,Criterios!$A$22,IF(T65&lt;=80,Criterios!$A$23,Criterios!$A$24))))</f>
        <v>Baja</v>
      </c>
      <c r="V65" s="131" t="s">
        <v>235</v>
      </c>
      <c r="W65" s="131" t="s">
        <v>236</v>
      </c>
    </row>
    <row r="66" spans="2:23" s="46" customFormat="1" ht="15" x14ac:dyDescent="0.2">
      <c r="B66" s="192"/>
      <c r="C66" s="207"/>
      <c r="D66" s="192"/>
      <c r="E66" s="195"/>
      <c r="F66" s="198"/>
      <c r="G66" s="118"/>
      <c r="H66" s="56" t="s">
        <v>110</v>
      </c>
      <c r="I66" s="57">
        <f>VLOOKUP(H66,Criterios!$B$3:$C$6,2,FALSE)</f>
        <v>0</v>
      </c>
      <c r="J66" s="56" t="s">
        <v>110</v>
      </c>
      <c r="K66" s="57">
        <f>VLOOKUP(J66,Criterios!$B$7:$C$9,2,FALSE)</f>
        <v>0</v>
      </c>
      <c r="L66" s="56"/>
      <c r="M66" s="56"/>
      <c r="N66" s="56"/>
      <c r="O66" s="56"/>
      <c r="P66" s="56"/>
      <c r="Q66" s="55">
        <f>+I66+K66</f>
        <v>0</v>
      </c>
      <c r="R66" s="55">
        <f>(R65-(R65*Q66))</f>
        <v>0.24</v>
      </c>
      <c r="S66" s="183"/>
      <c r="T66" s="218"/>
      <c r="U66" s="221"/>
      <c r="V66" s="130"/>
      <c r="W66" s="130"/>
    </row>
    <row r="67" spans="2:23" s="46" customFormat="1" ht="15" x14ac:dyDescent="0.2">
      <c r="B67" s="192"/>
      <c r="C67" s="207"/>
      <c r="D67" s="192"/>
      <c r="E67" s="195"/>
      <c r="F67" s="182"/>
      <c r="G67" s="58"/>
      <c r="H67" s="56" t="s">
        <v>110</v>
      </c>
      <c r="I67" s="57">
        <f>VLOOKUP(H67,Criterios!$B$3:$C$6,2,FALSE)</f>
        <v>0</v>
      </c>
      <c r="J67" s="56" t="s">
        <v>110</v>
      </c>
      <c r="K67" s="57">
        <f>VLOOKUP(J67,Criterios!$B$7:$C$9,2,FALSE)</f>
        <v>0</v>
      </c>
      <c r="L67" s="56"/>
      <c r="M67" s="56"/>
      <c r="N67" s="56"/>
      <c r="O67" s="56"/>
      <c r="P67" s="56"/>
      <c r="Q67" s="55">
        <f t="shared" ref="Q67:Q70" si="5">+I67+K67</f>
        <v>0</v>
      </c>
      <c r="R67" s="55">
        <f>IF(Q67&gt;1%,(R66-(R66*Q67)),Q67)</f>
        <v>0</v>
      </c>
      <c r="S67" s="180">
        <f>IF(R68&gt;1%,R68,R67)</f>
        <v>0</v>
      </c>
      <c r="T67" s="218"/>
      <c r="U67" s="221"/>
      <c r="V67" s="130"/>
      <c r="W67" s="130"/>
    </row>
    <row r="68" spans="2:23" s="46" customFormat="1" ht="15" x14ac:dyDescent="0.2">
      <c r="B68" s="192"/>
      <c r="C68" s="207"/>
      <c r="D68" s="192"/>
      <c r="E68" s="195"/>
      <c r="F68" s="182"/>
      <c r="G68" s="58"/>
      <c r="H68" s="56" t="s">
        <v>110</v>
      </c>
      <c r="I68" s="57">
        <f>VLOOKUP(H68,Criterios!$B$3:$C$6,2,FALSE)</f>
        <v>0</v>
      </c>
      <c r="J68" s="56" t="s">
        <v>110</v>
      </c>
      <c r="K68" s="57">
        <f>VLOOKUP(J68,Criterios!$B$7:$C$9,2,FALSE)</f>
        <v>0</v>
      </c>
      <c r="L68" s="56"/>
      <c r="M68" s="56"/>
      <c r="N68" s="56"/>
      <c r="O68" s="56"/>
      <c r="P68" s="56"/>
      <c r="Q68" s="55">
        <f t="shared" si="5"/>
        <v>0</v>
      </c>
      <c r="R68" s="55">
        <f>(R67-(R67*Q68))</f>
        <v>0</v>
      </c>
      <c r="S68" s="181"/>
      <c r="T68" s="218"/>
      <c r="U68" s="221"/>
      <c r="V68" s="130"/>
      <c r="W68" s="130"/>
    </row>
    <row r="69" spans="2:23" s="46" customFormat="1" ht="15" x14ac:dyDescent="0.2">
      <c r="B69" s="192"/>
      <c r="C69" s="207"/>
      <c r="D69" s="192"/>
      <c r="E69" s="195"/>
      <c r="F69" s="179"/>
      <c r="G69" s="54"/>
      <c r="H69" s="56" t="s">
        <v>110</v>
      </c>
      <c r="I69" s="53">
        <f>VLOOKUP(H69,Criterios!$B$3:$C$6,2,FALSE)</f>
        <v>0</v>
      </c>
      <c r="J69" s="56" t="s">
        <v>110</v>
      </c>
      <c r="K69" s="53">
        <f>VLOOKUP(J69,Criterios!$B$7:$C$9,2,FALSE)</f>
        <v>0</v>
      </c>
      <c r="L69" s="52"/>
      <c r="M69" s="52"/>
      <c r="N69" s="52"/>
      <c r="O69" s="52"/>
      <c r="P69" s="52"/>
      <c r="Q69" s="51">
        <f t="shared" si="5"/>
        <v>0</v>
      </c>
      <c r="R69" s="51">
        <f>IF(Q69&gt;1%,(R68-(R68*Q69)),Q69)</f>
        <v>0</v>
      </c>
      <c r="S69" s="180">
        <f>IF(R70&gt;1%,R70,R69)</f>
        <v>0</v>
      </c>
      <c r="T69" s="218"/>
      <c r="U69" s="221"/>
      <c r="V69" s="130"/>
      <c r="W69" s="130"/>
    </row>
    <row r="70" spans="2:23" s="46" customFormat="1" ht="15" x14ac:dyDescent="0.2">
      <c r="B70" s="193"/>
      <c r="C70" s="208"/>
      <c r="D70" s="193"/>
      <c r="E70" s="196"/>
      <c r="F70" s="215"/>
      <c r="G70" s="50"/>
      <c r="H70" s="48" t="s">
        <v>110</v>
      </c>
      <c r="I70" s="49">
        <f>VLOOKUP(H70,Criterios!$B$3:$C$6,2,FALSE)</f>
        <v>0</v>
      </c>
      <c r="J70" s="48" t="s">
        <v>110</v>
      </c>
      <c r="K70" s="49">
        <f>VLOOKUP(J70,Criterios!$B$7:$C$9,2,FALSE)</f>
        <v>0</v>
      </c>
      <c r="L70" s="48"/>
      <c r="M70" s="48"/>
      <c r="N70" s="48"/>
      <c r="O70" s="48"/>
      <c r="P70" s="48"/>
      <c r="Q70" s="47">
        <f t="shared" si="5"/>
        <v>0</v>
      </c>
      <c r="R70" s="47">
        <f>IF(Q70&gt;1%,(R69-(R69*Q70)),Q70)</f>
        <v>0</v>
      </c>
      <c r="S70" s="223"/>
      <c r="T70" s="219"/>
      <c r="U70" s="222"/>
      <c r="V70" s="130"/>
      <c r="W70" s="130"/>
    </row>
  </sheetData>
  <mergeCells count="139">
    <mergeCell ref="W56:W58"/>
    <mergeCell ref="H55:L55"/>
    <mergeCell ref="B56:B58"/>
    <mergeCell ref="F56:F58"/>
    <mergeCell ref="G56:G58"/>
    <mergeCell ref="U56:U58"/>
    <mergeCell ref="R57:R58"/>
    <mergeCell ref="S57:S58"/>
    <mergeCell ref="D65:D70"/>
    <mergeCell ref="E65:E70"/>
    <mergeCell ref="F61:F62"/>
    <mergeCell ref="S61:S62"/>
    <mergeCell ref="Q57:Q58"/>
    <mergeCell ref="D59:D64"/>
    <mergeCell ref="E59:E64"/>
    <mergeCell ref="T59:T64"/>
    <mergeCell ref="F59:F60"/>
    <mergeCell ref="S59:S60"/>
    <mergeCell ref="B54:C54"/>
    <mergeCell ref="D54:E54"/>
    <mergeCell ref="V56:V58"/>
    <mergeCell ref="M54:Q54"/>
    <mergeCell ref="I54:L54"/>
    <mergeCell ref="G54:H54"/>
    <mergeCell ref="H56:P56"/>
    <mergeCell ref="Q56:T56"/>
    <mergeCell ref="H57:K57"/>
    <mergeCell ref="L57:P57"/>
    <mergeCell ref="U65:U70"/>
    <mergeCell ref="U59:U64"/>
    <mergeCell ref="F63:F64"/>
    <mergeCell ref="S63:S64"/>
    <mergeCell ref="F69:F70"/>
    <mergeCell ref="S69:S70"/>
    <mergeCell ref="S67:S68"/>
    <mergeCell ref="S65:S66"/>
    <mergeCell ref="T65:T70"/>
    <mergeCell ref="F67:F68"/>
    <mergeCell ref="B65:B70"/>
    <mergeCell ref="B9:C9"/>
    <mergeCell ref="B14:B19"/>
    <mergeCell ref="B11:B13"/>
    <mergeCell ref="B59:B64"/>
    <mergeCell ref="T57:T58"/>
    <mergeCell ref="F65:F66"/>
    <mergeCell ref="D56:E57"/>
    <mergeCell ref="B36:B41"/>
    <mergeCell ref="B33:B35"/>
    <mergeCell ref="B31:C31"/>
    <mergeCell ref="T42:T47"/>
    <mergeCell ref="F44:F45"/>
    <mergeCell ref="D31:E31"/>
    <mergeCell ref="S36:S37"/>
    <mergeCell ref="F33:F35"/>
    <mergeCell ref="B42:B47"/>
    <mergeCell ref="C33:C35"/>
    <mergeCell ref="H34:K34"/>
    <mergeCell ref="L34:P34"/>
    <mergeCell ref="C56:C58"/>
    <mergeCell ref="C59:C64"/>
    <mergeCell ref="C65:C70"/>
    <mergeCell ref="B52:W52"/>
    <mergeCell ref="B20:B25"/>
    <mergeCell ref="U42:U47"/>
    <mergeCell ref="F46:F47"/>
    <mergeCell ref="S46:S47"/>
    <mergeCell ref="F42:F43"/>
    <mergeCell ref="S42:S43"/>
    <mergeCell ref="F36:F37"/>
    <mergeCell ref="F38:F39"/>
    <mergeCell ref="Q34:Q35"/>
    <mergeCell ref="T20:T25"/>
    <mergeCell ref="S24:S25"/>
    <mergeCell ref="H32:L32"/>
    <mergeCell ref="G31:H31"/>
    <mergeCell ref="B29:W29"/>
    <mergeCell ref="C20:C25"/>
    <mergeCell ref="N31:R31"/>
    <mergeCell ref="I31:M31"/>
    <mergeCell ref="E20:E25"/>
    <mergeCell ref="S20:S21"/>
    <mergeCell ref="D42:D47"/>
    <mergeCell ref="E42:E47"/>
    <mergeCell ref="F20:F21"/>
    <mergeCell ref="U20:U25"/>
    <mergeCell ref="D9:E9"/>
    <mergeCell ref="H33:P33"/>
    <mergeCell ref="S34:S35"/>
    <mergeCell ref="R34:R35"/>
    <mergeCell ref="N9:R9"/>
    <mergeCell ref="J9:M9"/>
    <mergeCell ref="G9:H9"/>
    <mergeCell ref="U14:U19"/>
    <mergeCell ref="S14:S15"/>
    <mergeCell ref="S18:S19"/>
    <mergeCell ref="T14:T19"/>
    <mergeCell ref="H11:P11"/>
    <mergeCell ref="Q12:Q13"/>
    <mergeCell ref="S12:S13"/>
    <mergeCell ref="V33:V35"/>
    <mergeCell ref="T36:T41"/>
    <mergeCell ref="U36:U41"/>
    <mergeCell ref="F40:F41"/>
    <mergeCell ref="S40:S41"/>
    <mergeCell ref="D33:E34"/>
    <mergeCell ref="G33:G35"/>
    <mergeCell ref="C36:C41"/>
    <mergeCell ref="C42:C47"/>
    <mergeCell ref="D36:D41"/>
    <mergeCell ref="E36:E41"/>
    <mergeCell ref="S38:S39"/>
    <mergeCell ref="U33:U35"/>
    <mergeCell ref="S44:S45"/>
    <mergeCell ref="Q33:T33"/>
    <mergeCell ref="T34:T35"/>
    <mergeCell ref="D2:U5"/>
    <mergeCell ref="B7:W7"/>
    <mergeCell ref="F16:F17"/>
    <mergeCell ref="S16:S17"/>
    <mergeCell ref="F22:F23"/>
    <mergeCell ref="S22:S23"/>
    <mergeCell ref="U11:U13"/>
    <mergeCell ref="G11:G13"/>
    <mergeCell ref="F11:F13"/>
    <mergeCell ref="T12:T13"/>
    <mergeCell ref="D14:D19"/>
    <mergeCell ref="E14:E19"/>
    <mergeCell ref="F14:F15"/>
    <mergeCell ref="F18:F19"/>
    <mergeCell ref="D11:E12"/>
    <mergeCell ref="D20:D25"/>
    <mergeCell ref="B2:C5"/>
    <mergeCell ref="C11:C13"/>
    <mergeCell ref="C14:C19"/>
    <mergeCell ref="R12:R13"/>
    <mergeCell ref="Q11:T11"/>
    <mergeCell ref="L12:P12"/>
    <mergeCell ref="H12:K12"/>
    <mergeCell ref="F24:F25"/>
  </mergeCells>
  <dataValidations count="26">
    <dataValidation allowBlank="1" showInputMessage="1" showErrorMessage="1" prompt="Registre nombre completo del gestor del proceso." sqref="N9"/>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34:P34 L12:P12 L57:P57"/>
    <dataValidation allowBlank="1" showInputMessage="1" showErrorMessage="1" prompt="Seleccione la respuesta de la lista desplegable." sqref="L35:P35 L13:P13 L58:P58"/>
    <dataValidation allowBlank="1" showInputMessage="1" showErrorMessage="1" prompt="Registre el nombre del proceso." sqref="G9:H9 G31:H31 G54:H54"/>
    <dataValidation allowBlank="1" showInputMessage="1" showErrorMessage="1" prompt="En el formato DD/MM/AAAA, registre la fecha de diligenciamiento por parte del gestor del proceso." sqref="D9"/>
    <dataValidation type="list" allowBlank="1" showInputMessage="1" showErrorMessage="1" sqref="H48:T48 H26:S26">
      <formula1>#REF!</formula1>
    </dataValidation>
    <dataValidation allowBlank="1" showInputMessage="1" showErrorMessage="1" prompt="Seleccione la respuesta de la lista desplegable. Si no se requiere el uso de todas las filas, seleccione &quot;No aplica&quot; para aquellas que se encuentren vacias." sqref="H13 J13 H35 J35 H58 J58"/>
    <dataValidation allowBlank="1" showInputMessage="1" showErrorMessage="1" prompt="Registre las conclusiones u observaciones respecto al diseño de la actividad de control de acuerdo con cada uno de los atributos evaluados, cuando aplique." sqref="V33:V35 V56:V58"/>
    <dataValidation allowBlank="1" showInputMessage="1" showErrorMessage="1" prompt="Respuesta automática. No diligenciar." sqref="K13 K35 I13 K58 I35 I58"/>
    <dataValidation allowBlank="1" showInputMessage="1" showErrorMessage="1" prompt="Permiten dar un peso a la eficiencia del control y de esta manera dar movimiento en la matriz de calor, a partir de los cambios en la probabilidad y el impacto." sqref="H12 H34 H57"/>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56:W58"/>
    <dataValidation allowBlank="1" showInputMessage="1" showErrorMessage="1" prompt="Son las variables asignadas para evaluar el diseño del control del riesgo." sqref="H33 H11 H56"/>
    <dataValidation allowBlank="1" showInputMessage="1" showErrorMessage="1" promptTitle="Respuesta automática." prompt="El resultado que se genera, corresponde a la probabilidad residual que se debe registrar en la columna &quot;P&quot; de la hoja 1. Mapa y plan de tratamiento." sqref="U11:U13"/>
    <dataValidation allowBlank="1" showInputMessage="1" showErrorMessage="1" promptTitle="Respuesta automática." prompt="No diligenciar. RECUERDE que para las filas vacias en las columnas &quot;H&quot; y &quot;J&quot; se debe seleccionar &quot;No aplica&quot;." sqref="T12:T13 T34:T35 T57:T58"/>
    <dataValidation allowBlank="1" showInputMessage="1" showErrorMessage="1" promptTitle="Respuesta automática." prompt="No diligenciar." sqref="Q12:S13 Q34:S35 Q57:S58 E13 E35 E58"/>
    <dataValidation allowBlank="1" showInputMessage="1" showErrorMessage="1" promptTitle="Respuesta automática." prompt="El resultado que se genera, corresponde a la probabilidad residual en la evaluación de la segunda línea." sqref="U33:U35"/>
    <dataValidation allowBlank="1" showInputMessage="1" showErrorMessage="1" promptTitle="Respuesta automática." prompt="El resultado que se genera, corresponde a la probabilidad residual en la evaluación de la tercera línea." sqref="U56:U58"/>
    <dataValidation allowBlank="1" showInputMessage="1" showErrorMessage="1" prompt="Relacione el código del riesgo." sqref="B11:B13 B33:B35 B56:B58"/>
    <dataValidation allowBlank="1" showInputMessage="1" showErrorMessage="1" prompt="Relacione el riesgo identificado y registrado en la hoja &quot;1. Mapa y plan de tratamiento&quot;." sqref="C11:C13 C33:C35 C56:C58"/>
    <dataValidation allowBlank="1" showInputMessage="1" showErrorMessage="1" prompt="Seleccione de la lista desplegable, la probabilidad inherente registrada en la hoja &quot;1. Mapa y plan de tratamiento&quot;, columna J." sqref="D13 D35 D58"/>
    <dataValidation allowBlank="1" showInputMessage="1" showErrorMessage="1" prompt="Relacione la causa del riesgo identificado en la hoja &quot;1. Mapa y plan de tratamiento&quot;. Si cuenta con mas de tres causas, copie e inserte cuantas filas adicionales requiera." sqref="F11:F13 F33:F35 F56:F58"/>
    <dataValidation allowBlank="1" showInputMessage="1" showErrorMessage="1" prompt="Relacione la actividad de control registrada en la hoja &quot;1. Mapa y plan de tratamiento&quot;. Si cuenta con mas de dos controles por causa, copie e inserte cuantas filas adicionales requiera." sqref="G11:G13 G33:G35 G56:G58"/>
    <dataValidation allowBlank="1" showInputMessage="1" showErrorMessage="1" prompt="En el formato DD/MM/AAAA, registre la fecha de diligenciamiento por parte del responsable de la evaluación en calidad de tercera línea." sqref="D54:E54"/>
    <dataValidation allowBlank="1" showInputMessage="1" showErrorMessage="1" prompt="En el formato DD/MM/AAAA, registre la fecha de diligenciamiento por parte del responsable de la revisión en calidad de segunda línea." sqref="D31:E31"/>
    <dataValidation allowBlank="1" showInputMessage="1" showErrorMessage="1" prompt="Registre nombre completo de la persona que realiza la evaluación en calidad de segunda línea (Subdirección de Diseño, Evaluación y Sistematización)." sqref="N31:R31"/>
    <dataValidation allowBlank="1" showInputMessage="1" showErrorMessage="1" prompt="Registre nombre completo de la persona que realiza la evaluación en calidad de tercera línea (Oficina de Control Interno)." sqref="M54:Q54"/>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26"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Criterios!$E$14:$E$15</xm:f>
          </x14:formula1>
          <xm:sqref>N14:N25 N36:N47 N59:N70</xm:sqref>
        </x14:dataValidation>
        <x14:dataValidation type="list" allowBlank="1" showInputMessage="1" showErrorMessage="1">
          <x14:formula1>
            <xm:f>Criterios!$B$14:$B$15</xm:f>
          </x14:formula1>
          <xm:sqref>O36:O47 O14:O25 O59:O70</xm:sqref>
        </x14:dataValidation>
        <x14:dataValidation type="list" allowBlank="1" showInputMessage="1" showErrorMessage="1">
          <x14:formula1>
            <xm:f>Criterios!$E$12:$E$13</xm:f>
          </x14:formula1>
          <xm:sqref>M14:M25 M36:M47 M59:M70</xm:sqref>
        </x14:dataValidation>
        <x14:dataValidation type="list" allowBlank="1" showInputMessage="1" showErrorMessage="1">
          <x14:formula1>
            <xm:f>Criterios!$B$7:$B$9</xm:f>
          </x14:formula1>
          <xm:sqref>J36:J47 J14:J25 J59:J70</xm:sqref>
        </x14:dataValidation>
        <x14:dataValidation type="list" allowBlank="1" showInputMessage="1" showErrorMessage="1">
          <x14:formula1>
            <xm:f>Criterios!$B$3:$B$6</xm:f>
          </x14:formula1>
          <xm:sqref>H36:H47 H14:H25 H59:H70</xm:sqref>
        </x14:dataValidation>
        <x14:dataValidation type="list" allowBlank="1" showInputMessage="1" showErrorMessage="1">
          <x14:formula1>
            <xm:f>Criterios!$A$20:$A$24</xm:f>
          </x14:formula1>
          <xm:sqref>D14:D25 D59:D70 D36:D47</xm:sqref>
        </x14:dataValidation>
        <x14:dataValidation type="list" allowBlank="1" showInputMessage="1" showErrorMessage="1">
          <x14:formula1>
            <xm:f>Criterios!$B$16:$B$17</xm:f>
          </x14:formula1>
          <xm:sqref>P14:P25 P36:P47 P59:P70</xm:sqref>
        </x14:dataValidation>
        <x14:dataValidation type="list" allowBlank="1" showInputMessage="1" showErrorMessage="1">
          <x14:formula1>
            <xm:f>Criterios!$B$12:$B$13</xm:f>
          </x14:formula1>
          <xm:sqref>L14:L25 L36:L47 L59:L70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view="pageBreakPreview" topLeftCell="A25" zoomScaleNormal="100" zoomScaleSheetLayoutView="100" workbookViewId="0">
      <selection activeCell="D42" sqref="D42"/>
    </sheetView>
  </sheetViews>
  <sheetFormatPr baseColWidth="10" defaultColWidth="11.42578125" defaultRowHeight="12.75" x14ac:dyDescent="0.2"/>
  <cols>
    <col min="1" max="1" width="0.7109375" style="27" customWidth="1"/>
    <col min="2" max="2" width="21.42578125" customWidth="1"/>
    <col min="3" max="7" width="20.5703125" customWidth="1"/>
    <col min="8" max="8" width="2.42578125" customWidth="1"/>
    <col min="9" max="11" width="11.42578125" hidden="1" customWidth="1"/>
  </cols>
  <sheetData>
    <row r="1" spans="1:10" ht="17.25" customHeight="1" x14ac:dyDescent="0.2">
      <c r="A1" s="245"/>
      <c r="B1" s="245"/>
      <c r="C1" s="246" t="s">
        <v>0</v>
      </c>
      <c r="D1" s="247"/>
      <c r="E1" s="248"/>
      <c r="F1" s="35" t="s">
        <v>1</v>
      </c>
      <c r="G1" s="36" t="s">
        <v>2</v>
      </c>
      <c r="I1" s="4"/>
      <c r="J1" s="4"/>
    </row>
    <row r="2" spans="1:10" ht="17.25" customHeight="1" x14ac:dyDescent="0.2">
      <c r="A2" s="245"/>
      <c r="B2" s="245"/>
      <c r="C2" s="249"/>
      <c r="D2" s="250"/>
      <c r="E2" s="251"/>
      <c r="F2" s="35" t="s">
        <v>3</v>
      </c>
      <c r="G2" s="36">
        <v>4</v>
      </c>
      <c r="I2" s="4"/>
      <c r="J2" s="4"/>
    </row>
    <row r="3" spans="1:10" ht="24.75" customHeight="1" x14ac:dyDescent="0.2">
      <c r="A3" s="245"/>
      <c r="B3" s="245"/>
      <c r="C3" s="249"/>
      <c r="D3" s="250"/>
      <c r="E3" s="251"/>
      <c r="F3" s="35" t="s">
        <v>4</v>
      </c>
      <c r="G3" s="37" t="s">
        <v>5</v>
      </c>
      <c r="I3" s="4"/>
      <c r="J3" s="4"/>
    </row>
    <row r="4" spans="1:10" ht="17.25" customHeight="1" x14ac:dyDescent="0.2">
      <c r="A4" s="245"/>
      <c r="B4" s="245"/>
      <c r="C4" s="252"/>
      <c r="D4" s="253"/>
      <c r="E4" s="254"/>
      <c r="F4" s="35" t="s">
        <v>6</v>
      </c>
      <c r="G4" s="36" t="s">
        <v>121</v>
      </c>
      <c r="I4" s="4"/>
      <c r="J4" s="4"/>
    </row>
    <row r="5" spans="1:10" x14ac:dyDescent="0.2">
      <c r="B5" s="17"/>
      <c r="C5" s="17"/>
      <c r="D5" s="17"/>
      <c r="E5" s="17"/>
      <c r="F5" s="17"/>
      <c r="G5" s="81" t="s">
        <v>8</v>
      </c>
      <c r="I5" s="4"/>
      <c r="J5" s="4"/>
    </row>
    <row r="6" spans="1:10" x14ac:dyDescent="0.2">
      <c r="B6" s="31" t="s">
        <v>122</v>
      </c>
      <c r="C6" s="17"/>
      <c r="D6" s="17"/>
      <c r="E6" s="17"/>
      <c r="F6" s="17"/>
      <c r="G6" s="17"/>
      <c r="I6" s="2" t="s">
        <v>123</v>
      </c>
    </row>
    <row r="7" spans="1:10" ht="41.25" customHeight="1" x14ac:dyDescent="0.2">
      <c r="B7" s="20" t="s">
        <v>124</v>
      </c>
      <c r="C7" s="241" t="s">
        <v>125</v>
      </c>
      <c r="D7" s="241"/>
      <c r="E7" s="241"/>
      <c r="F7" s="241"/>
      <c r="G7" s="241"/>
      <c r="I7" s="15" t="s">
        <v>10</v>
      </c>
    </row>
    <row r="8" spans="1:10" ht="21" customHeight="1" x14ac:dyDescent="0.2">
      <c r="B8" s="20" t="s">
        <v>126</v>
      </c>
      <c r="C8" s="241" t="s">
        <v>127</v>
      </c>
      <c r="D8" s="241"/>
      <c r="E8" s="241"/>
      <c r="F8" s="241"/>
      <c r="G8" s="241"/>
      <c r="I8" s="15" t="s">
        <v>128</v>
      </c>
    </row>
    <row r="9" spans="1:10" ht="51.75" customHeight="1" x14ac:dyDescent="0.2">
      <c r="B9" s="20" t="s">
        <v>129</v>
      </c>
      <c r="C9" s="241" t="s">
        <v>130</v>
      </c>
      <c r="D9" s="241"/>
      <c r="E9" s="241"/>
      <c r="F9" s="241"/>
      <c r="G9" s="241"/>
      <c r="I9" s="15" t="s">
        <v>131</v>
      </c>
    </row>
    <row r="10" spans="1:10" ht="25.5" customHeight="1" x14ac:dyDescent="0.2">
      <c r="B10" s="22" t="s">
        <v>132</v>
      </c>
      <c r="C10" s="241" t="s">
        <v>133</v>
      </c>
      <c r="D10" s="241"/>
      <c r="E10" s="241"/>
      <c r="F10" s="241"/>
      <c r="G10" s="241"/>
      <c r="I10" s="2" t="s">
        <v>21</v>
      </c>
    </row>
    <row r="11" spans="1:10" ht="25.5" customHeight="1" x14ac:dyDescent="0.2">
      <c r="B11" s="20" t="s">
        <v>134</v>
      </c>
      <c r="C11" s="241" t="s">
        <v>135</v>
      </c>
      <c r="D11" s="241"/>
      <c r="E11" s="241"/>
      <c r="F11" s="241"/>
      <c r="G11" s="241"/>
      <c r="I11" t="s">
        <v>136</v>
      </c>
    </row>
    <row r="12" spans="1:10" ht="29.25" customHeight="1" x14ac:dyDescent="0.2">
      <c r="B12" s="20" t="s">
        <v>137</v>
      </c>
      <c r="C12" s="241" t="s">
        <v>138</v>
      </c>
      <c r="D12" s="241"/>
      <c r="E12" s="241"/>
      <c r="F12" s="241"/>
      <c r="G12" s="241"/>
      <c r="I12" t="s">
        <v>139</v>
      </c>
    </row>
    <row r="13" spans="1:10" ht="30" customHeight="1" x14ac:dyDescent="0.2">
      <c r="B13" s="20" t="s">
        <v>140</v>
      </c>
      <c r="C13" s="241" t="s">
        <v>141</v>
      </c>
      <c r="D13" s="241"/>
      <c r="E13" s="241"/>
      <c r="F13" s="241"/>
      <c r="G13" s="241"/>
      <c r="I13" t="s">
        <v>54</v>
      </c>
    </row>
    <row r="14" spans="1:10" ht="39.75" customHeight="1" x14ac:dyDescent="0.2">
      <c r="B14" s="20" t="s">
        <v>142</v>
      </c>
      <c r="C14" s="241" t="s">
        <v>143</v>
      </c>
      <c r="D14" s="241"/>
      <c r="E14" s="241"/>
      <c r="F14" s="241"/>
      <c r="G14" s="241"/>
    </row>
    <row r="15" spans="1:10" ht="31.5" customHeight="1" x14ac:dyDescent="0.2">
      <c r="B15" s="22" t="s">
        <v>55</v>
      </c>
      <c r="C15" s="241" t="s">
        <v>144</v>
      </c>
      <c r="D15" s="241"/>
      <c r="E15" s="241"/>
      <c r="F15" s="241"/>
      <c r="G15" s="241"/>
    </row>
    <row r="16" spans="1:10" x14ac:dyDescent="0.2">
      <c r="B16" s="22" t="s">
        <v>145</v>
      </c>
      <c r="C16" s="241" t="s">
        <v>146</v>
      </c>
      <c r="D16" s="241"/>
      <c r="E16" s="241"/>
      <c r="F16" s="241"/>
      <c r="G16" s="241"/>
    </row>
    <row r="17" spans="2:7" ht="28.5" customHeight="1" x14ac:dyDescent="0.2">
      <c r="B17" s="22" t="s">
        <v>147</v>
      </c>
      <c r="C17" s="241" t="s">
        <v>148</v>
      </c>
      <c r="D17" s="241"/>
      <c r="E17" s="241"/>
      <c r="F17" s="241"/>
      <c r="G17" s="241"/>
    </row>
    <row r="18" spans="2:7" ht="30" customHeight="1" x14ac:dyDescent="0.2">
      <c r="B18" s="22" t="s">
        <v>149</v>
      </c>
      <c r="C18" s="241" t="s">
        <v>150</v>
      </c>
      <c r="D18" s="241"/>
      <c r="E18" s="241"/>
      <c r="F18" s="241"/>
      <c r="G18" s="241"/>
    </row>
    <row r="20" spans="2:7" x14ac:dyDescent="0.2">
      <c r="B20" s="3" t="s">
        <v>151</v>
      </c>
    </row>
    <row r="21" spans="2:7" ht="29.25" customHeight="1" x14ac:dyDescent="0.2">
      <c r="B21" s="90" t="s">
        <v>152</v>
      </c>
      <c r="C21" s="6" t="s">
        <v>153</v>
      </c>
      <c r="D21" s="243" t="s">
        <v>154</v>
      </c>
      <c r="E21" s="244"/>
      <c r="F21" s="236" t="s">
        <v>155</v>
      </c>
      <c r="G21" s="237"/>
    </row>
    <row r="22" spans="2:7" ht="39.75" customHeight="1" x14ac:dyDescent="0.2">
      <c r="B22" s="97">
        <v>0.2</v>
      </c>
      <c r="C22" s="7" t="s">
        <v>156</v>
      </c>
      <c r="D22" s="242" t="s">
        <v>157</v>
      </c>
      <c r="E22" s="242"/>
      <c r="F22" s="242" t="s">
        <v>158</v>
      </c>
      <c r="G22" s="242"/>
    </row>
    <row r="23" spans="2:7" ht="39.75" customHeight="1" x14ac:dyDescent="0.2">
      <c r="B23" s="97">
        <v>0.4</v>
      </c>
      <c r="C23" s="7" t="s">
        <v>114</v>
      </c>
      <c r="D23" s="242" t="s">
        <v>159</v>
      </c>
      <c r="E23" s="242"/>
      <c r="F23" s="242" t="s">
        <v>160</v>
      </c>
      <c r="G23" s="242"/>
    </row>
    <row r="24" spans="2:7" ht="39.75" customHeight="1" x14ac:dyDescent="0.2">
      <c r="B24" s="97">
        <v>0.6</v>
      </c>
      <c r="C24" s="24" t="s">
        <v>102</v>
      </c>
      <c r="D24" s="242" t="s">
        <v>161</v>
      </c>
      <c r="E24" s="242"/>
      <c r="F24" s="242" t="s">
        <v>162</v>
      </c>
      <c r="G24" s="242"/>
    </row>
    <row r="25" spans="2:7" ht="39.75" customHeight="1" x14ac:dyDescent="0.2">
      <c r="B25" s="97">
        <v>0.8</v>
      </c>
      <c r="C25" s="7" t="s">
        <v>163</v>
      </c>
      <c r="D25" s="242" t="s">
        <v>164</v>
      </c>
      <c r="E25" s="242"/>
      <c r="F25" s="242" t="s">
        <v>165</v>
      </c>
      <c r="G25" s="242"/>
    </row>
    <row r="26" spans="2:7" ht="39.75" customHeight="1" x14ac:dyDescent="0.2">
      <c r="B26" s="97">
        <v>1</v>
      </c>
      <c r="C26" s="7" t="s">
        <v>166</v>
      </c>
      <c r="D26" s="242" t="s">
        <v>167</v>
      </c>
      <c r="E26" s="242"/>
      <c r="F26" s="242" t="s">
        <v>168</v>
      </c>
      <c r="G26" s="242"/>
    </row>
    <row r="28" spans="2:7" x14ac:dyDescent="0.2">
      <c r="B28" s="3" t="s">
        <v>169</v>
      </c>
    </row>
    <row r="29" spans="2:7" x14ac:dyDescent="0.2">
      <c r="B29" s="6" t="s">
        <v>152</v>
      </c>
      <c r="C29" s="6" t="s">
        <v>153</v>
      </c>
      <c r="D29" s="236" t="s">
        <v>170</v>
      </c>
      <c r="E29" s="237"/>
      <c r="F29" s="238" t="s">
        <v>171</v>
      </c>
      <c r="G29" s="239"/>
    </row>
    <row r="30" spans="2:7" ht="35.25" customHeight="1" x14ac:dyDescent="0.2">
      <c r="B30" s="23">
        <v>0.2</v>
      </c>
      <c r="C30" s="24" t="s">
        <v>172</v>
      </c>
      <c r="D30" s="240" t="s">
        <v>173</v>
      </c>
      <c r="E30" s="240"/>
      <c r="F30" s="235" t="s">
        <v>174</v>
      </c>
      <c r="G30" s="235"/>
    </row>
    <row r="31" spans="2:7" ht="51.75" customHeight="1" x14ac:dyDescent="0.2">
      <c r="B31" s="23">
        <v>0.4</v>
      </c>
      <c r="C31" s="7" t="s">
        <v>175</v>
      </c>
      <c r="D31" s="240" t="s">
        <v>176</v>
      </c>
      <c r="E31" s="240"/>
      <c r="F31" s="235" t="s">
        <v>177</v>
      </c>
      <c r="G31" s="235"/>
    </row>
    <row r="32" spans="2:7" ht="40.5" customHeight="1" x14ac:dyDescent="0.2">
      <c r="B32" s="23">
        <v>0.6</v>
      </c>
      <c r="C32" s="24" t="s">
        <v>178</v>
      </c>
      <c r="D32" s="240" t="s">
        <v>179</v>
      </c>
      <c r="E32" s="240"/>
      <c r="F32" s="235" t="s">
        <v>180</v>
      </c>
      <c r="G32" s="235"/>
    </row>
    <row r="33" spans="1:11" ht="40.5" customHeight="1" x14ac:dyDescent="0.2">
      <c r="B33" s="23">
        <v>0.8</v>
      </c>
      <c r="C33" s="7" t="s">
        <v>181</v>
      </c>
      <c r="D33" s="240" t="s">
        <v>182</v>
      </c>
      <c r="E33" s="240"/>
      <c r="F33" s="235" t="s">
        <v>183</v>
      </c>
      <c r="G33" s="235"/>
    </row>
    <row r="34" spans="1:11" ht="40.5" customHeight="1" x14ac:dyDescent="0.2">
      <c r="B34" s="23">
        <v>1</v>
      </c>
      <c r="C34" s="7" t="s">
        <v>184</v>
      </c>
      <c r="D34" s="240" t="s">
        <v>185</v>
      </c>
      <c r="E34" s="240"/>
      <c r="F34" s="235" t="s">
        <v>186</v>
      </c>
      <c r="G34" s="235"/>
    </row>
    <row r="36" spans="1:11" x14ac:dyDescent="0.2">
      <c r="B36" s="3" t="s">
        <v>187</v>
      </c>
    </row>
    <row r="37" spans="1:11" s="30" customFormat="1" ht="12" hidden="1" customHeight="1" x14ac:dyDescent="0.2">
      <c r="A37" s="27"/>
      <c r="B37" s="32" t="s">
        <v>188</v>
      </c>
      <c r="C37" s="33" t="s">
        <v>189</v>
      </c>
      <c r="D37" s="34" t="s">
        <v>68</v>
      </c>
      <c r="E37" s="34" t="s">
        <v>57</v>
      </c>
      <c r="F37" s="33" t="s">
        <v>190</v>
      </c>
      <c r="G37" s="34" t="s">
        <v>191</v>
      </c>
    </row>
    <row r="38" spans="1:11" s="30" customFormat="1" ht="12" hidden="1" customHeight="1" x14ac:dyDescent="0.2">
      <c r="A38" s="27"/>
      <c r="B38" s="28">
        <v>1</v>
      </c>
      <c r="C38" s="29">
        <v>2</v>
      </c>
      <c r="D38" s="29">
        <v>3</v>
      </c>
      <c r="E38" s="29">
        <v>4</v>
      </c>
      <c r="F38" s="29">
        <v>5</v>
      </c>
      <c r="G38" s="29">
        <v>6</v>
      </c>
    </row>
    <row r="39" spans="1:11" ht="24.75" customHeight="1" x14ac:dyDescent="0.2">
      <c r="A39" s="27">
        <v>1</v>
      </c>
      <c r="B39" s="22" t="s">
        <v>192</v>
      </c>
      <c r="C39" s="98" t="s">
        <v>193</v>
      </c>
      <c r="D39" s="98" t="s">
        <v>193</v>
      </c>
      <c r="E39" s="98" t="s">
        <v>193</v>
      </c>
      <c r="F39" s="98" t="s">
        <v>193</v>
      </c>
      <c r="G39" s="99" t="s">
        <v>194</v>
      </c>
      <c r="I39" s="15" t="s">
        <v>195</v>
      </c>
      <c r="J39" s="15" t="s">
        <v>189</v>
      </c>
    </row>
    <row r="40" spans="1:11" ht="24.75" customHeight="1" x14ac:dyDescent="0.2">
      <c r="A40" s="27">
        <v>2</v>
      </c>
      <c r="B40" s="22" t="s">
        <v>196</v>
      </c>
      <c r="C40" s="100" t="s">
        <v>178</v>
      </c>
      <c r="D40" s="100" t="s">
        <v>178</v>
      </c>
      <c r="E40" s="98" t="s">
        <v>193</v>
      </c>
      <c r="F40" s="98" t="s">
        <v>193</v>
      </c>
      <c r="G40" s="99" t="s">
        <v>194</v>
      </c>
      <c r="I40" s="15" t="s">
        <v>61</v>
      </c>
      <c r="J40" s="15" t="s">
        <v>68</v>
      </c>
    </row>
    <row r="41" spans="1:11" ht="24.75" customHeight="1" x14ac:dyDescent="0.2">
      <c r="A41" s="27">
        <v>3</v>
      </c>
      <c r="B41" s="22" t="s">
        <v>56</v>
      </c>
      <c r="C41" s="100" t="s">
        <v>178</v>
      </c>
      <c r="D41" s="100" t="s">
        <v>178</v>
      </c>
      <c r="E41" s="100" t="s">
        <v>178</v>
      </c>
      <c r="F41" s="98" t="s">
        <v>193</v>
      </c>
      <c r="G41" s="99" t="s">
        <v>194</v>
      </c>
      <c r="I41" s="15" t="s">
        <v>56</v>
      </c>
      <c r="J41" s="15" t="s">
        <v>57</v>
      </c>
    </row>
    <row r="42" spans="1:11" ht="24.75" customHeight="1" x14ac:dyDescent="0.2">
      <c r="A42" s="27">
        <v>4</v>
      </c>
      <c r="B42" s="22" t="s">
        <v>61</v>
      </c>
      <c r="C42" s="25" t="s">
        <v>197</v>
      </c>
      <c r="D42" s="100" t="s">
        <v>178</v>
      </c>
      <c r="E42" s="100" t="s">
        <v>178</v>
      </c>
      <c r="F42" s="98" t="s">
        <v>193</v>
      </c>
      <c r="G42" s="99" t="s">
        <v>194</v>
      </c>
      <c r="I42" s="15" t="s">
        <v>196</v>
      </c>
      <c r="J42" s="15" t="s">
        <v>190</v>
      </c>
    </row>
    <row r="43" spans="1:11" ht="24.75" customHeight="1" x14ac:dyDescent="0.2">
      <c r="A43" s="27">
        <v>5</v>
      </c>
      <c r="B43" s="22" t="s">
        <v>195</v>
      </c>
      <c r="C43" s="25" t="s">
        <v>197</v>
      </c>
      <c r="D43" s="25" t="s">
        <v>197</v>
      </c>
      <c r="E43" s="100" t="s">
        <v>178</v>
      </c>
      <c r="F43" s="98" t="s">
        <v>193</v>
      </c>
      <c r="G43" s="99" t="s">
        <v>194</v>
      </c>
      <c r="I43" s="15" t="s">
        <v>192</v>
      </c>
      <c r="J43" s="15" t="s">
        <v>191</v>
      </c>
    </row>
    <row r="44" spans="1:11" ht="25.5" x14ac:dyDescent="0.2">
      <c r="B44" s="5" t="s">
        <v>198</v>
      </c>
      <c r="C44" s="26" t="s">
        <v>189</v>
      </c>
      <c r="D44" s="22" t="s">
        <v>68</v>
      </c>
      <c r="E44" s="22" t="s">
        <v>57</v>
      </c>
      <c r="F44" s="26" t="s">
        <v>190</v>
      </c>
      <c r="G44" s="22" t="s">
        <v>191</v>
      </c>
    </row>
    <row r="47" spans="1:11" ht="38.25" x14ac:dyDescent="0.2">
      <c r="I47" s="16" t="s">
        <v>25</v>
      </c>
      <c r="J47" s="16" t="s">
        <v>199</v>
      </c>
      <c r="K47" s="16" t="s">
        <v>200</v>
      </c>
    </row>
    <row r="48" spans="1:11" x14ac:dyDescent="0.2">
      <c r="I48" s="15" t="s">
        <v>59</v>
      </c>
      <c r="J48" s="15" t="s">
        <v>201</v>
      </c>
      <c r="K48" t="s">
        <v>60</v>
      </c>
    </row>
    <row r="49" spans="9:11" x14ac:dyDescent="0.2">
      <c r="I49" s="15" t="s">
        <v>202</v>
      </c>
      <c r="J49" s="15" t="s">
        <v>203</v>
      </c>
      <c r="K49" s="15" t="s">
        <v>204</v>
      </c>
    </row>
    <row r="51" spans="9:11" x14ac:dyDescent="0.2">
      <c r="I51" s="2" t="s">
        <v>205</v>
      </c>
      <c r="J51" s="2" t="s">
        <v>206</v>
      </c>
    </row>
    <row r="52" spans="9:11" x14ac:dyDescent="0.2">
      <c r="I52" t="s">
        <v>201</v>
      </c>
      <c r="J52" t="s">
        <v>207</v>
      </c>
    </row>
    <row r="53" spans="9:11" x14ac:dyDescent="0.2">
      <c r="I53" t="s">
        <v>203</v>
      </c>
      <c r="J53" t="s">
        <v>62</v>
      </c>
    </row>
    <row r="54" spans="9:11" x14ac:dyDescent="0.2">
      <c r="J54" t="s">
        <v>208</v>
      </c>
    </row>
  </sheetData>
  <mergeCells count="38">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 ref="D25:E25"/>
    <mergeCell ref="D21:E21"/>
    <mergeCell ref="F24:G24"/>
    <mergeCell ref="F25:G25"/>
    <mergeCell ref="F23:G23"/>
    <mergeCell ref="C13:G13"/>
    <mergeCell ref="C14:G14"/>
    <mergeCell ref="C15:G15"/>
    <mergeCell ref="D22:E22"/>
    <mergeCell ref="D23:E23"/>
    <mergeCell ref="F33:G33"/>
    <mergeCell ref="F34:G34"/>
    <mergeCell ref="D29:E29"/>
    <mergeCell ref="F29:G29"/>
    <mergeCell ref="F30:G30"/>
    <mergeCell ref="D30:E30"/>
    <mergeCell ref="D32:E32"/>
    <mergeCell ref="D33:E33"/>
    <mergeCell ref="D34:E34"/>
    <mergeCell ref="F32:G32"/>
    <mergeCell ref="F31:G31"/>
    <mergeCell ref="D31:E31"/>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heetViews>
  <sheetFormatPr baseColWidth="10" defaultColWidth="11.42578125" defaultRowHeight="15" x14ac:dyDescent="0.25"/>
  <cols>
    <col min="1" max="1" width="21.28515625" style="75" bestFit="1" customWidth="1"/>
    <col min="2" max="2" width="11.42578125" style="75"/>
    <col min="3" max="3" width="4.5703125" style="75" bestFit="1" customWidth="1"/>
    <col min="4" max="16384" width="11.42578125" style="75"/>
  </cols>
  <sheetData>
    <row r="2" spans="1:5" x14ac:dyDescent="0.25">
      <c r="A2" s="257" t="s">
        <v>209</v>
      </c>
      <c r="B2" s="257"/>
      <c r="C2" s="257"/>
    </row>
    <row r="3" spans="1:5" x14ac:dyDescent="0.25">
      <c r="A3" s="256" t="s">
        <v>210</v>
      </c>
      <c r="B3" s="75" t="s">
        <v>103</v>
      </c>
      <c r="C3" s="78">
        <v>0.25</v>
      </c>
    </row>
    <row r="4" spans="1:5" x14ac:dyDescent="0.25">
      <c r="A4" s="256"/>
      <c r="B4" s="75" t="s">
        <v>211</v>
      </c>
      <c r="C4" s="78">
        <v>0.15</v>
      </c>
    </row>
    <row r="5" spans="1:5" x14ac:dyDescent="0.25">
      <c r="A5" s="256"/>
      <c r="B5" s="75" t="s">
        <v>212</v>
      </c>
      <c r="C5" s="78">
        <v>0.1</v>
      </c>
    </row>
    <row r="6" spans="1:5" x14ac:dyDescent="0.25">
      <c r="A6" s="77"/>
      <c r="B6" s="75" t="s">
        <v>110</v>
      </c>
    </row>
    <row r="7" spans="1:5" x14ac:dyDescent="0.25">
      <c r="A7" s="256" t="s">
        <v>213</v>
      </c>
      <c r="B7" s="75" t="s">
        <v>214</v>
      </c>
      <c r="C7" s="78">
        <v>0.25</v>
      </c>
    </row>
    <row r="8" spans="1:5" x14ac:dyDescent="0.25">
      <c r="A8" s="256"/>
      <c r="B8" s="75" t="s">
        <v>60</v>
      </c>
      <c r="C8" s="78">
        <v>0.15</v>
      </c>
    </row>
    <row r="9" spans="1:5" x14ac:dyDescent="0.25">
      <c r="A9" s="77"/>
      <c r="B9" s="75" t="s">
        <v>110</v>
      </c>
      <c r="C9" s="78"/>
    </row>
    <row r="11" spans="1:5" x14ac:dyDescent="0.25">
      <c r="A11" s="257" t="s">
        <v>215</v>
      </c>
      <c r="B11" s="257"/>
      <c r="C11" s="257"/>
    </row>
    <row r="12" spans="1:5" x14ac:dyDescent="0.25">
      <c r="A12" s="256" t="s">
        <v>98</v>
      </c>
      <c r="B12" s="75" t="s">
        <v>104</v>
      </c>
      <c r="C12" s="78"/>
      <c r="D12" s="256" t="s">
        <v>38</v>
      </c>
      <c r="E12" s="75" t="s">
        <v>105</v>
      </c>
    </row>
    <row r="13" spans="1:5" x14ac:dyDescent="0.25">
      <c r="A13" s="256"/>
      <c r="B13" s="75" t="s">
        <v>216</v>
      </c>
      <c r="C13" s="78"/>
      <c r="D13" s="256"/>
      <c r="E13" s="75" t="s">
        <v>217</v>
      </c>
    </row>
    <row r="14" spans="1:5" x14ac:dyDescent="0.25">
      <c r="A14" s="256" t="s">
        <v>100</v>
      </c>
      <c r="B14" s="75" t="s">
        <v>107</v>
      </c>
      <c r="C14" s="78"/>
      <c r="D14" s="256" t="s">
        <v>218</v>
      </c>
      <c r="E14" s="75" t="s">
        <v>106</v>
      </c>
    </row>
    <row r="15" spans="1:5" x14ac:dyDescent="0.25">
      <c r="A15" s="256"/>
      <c r="B15" s="75" t="s">
        <v>219</v>
      </c>
      <c r="C15" s="78"/>
      <c r="D15" s="256"/>
      <c r="E15" s="75" t="s">
        <v>220</v>
      </c>
    </row>
    <row r="16" spans="1:5" x14ac:dyDescent="0.25">
      <c r="A16" s="256" t="s">
        <v>101</v>
      </c>
      <c r="B16" s="75" t="s">
        <v>108</v>
      </c>
    </row>
    <row r="17" spans="1:2" x14ac:dyDescent="0.25">
      <c r="A17" s="256"/>
      <c r="B17" s="75" t="s">
        <v>221</v>
      </c>
    </row>
    <row r="19" spans="1:2" x14ac:dyDescent="0.25">
      <c r="A19" s="255" t="s">
        <v>222</v>
      </c>
      <c r="B19" s="255"/>
    </row>
    <row r="20" spans="1:2" x14ac:dyDescent="0.25">
      <c r="A20" s="75" t="s">
        <v>156</v>
      </c>
      <c r="B20" s="76">
        <v>0.2</v>
      </c>
    </row>
    <row r="21" spans="1:2" x14ac:dyDescent="0.25">
      <c r="A21" s="75" t="s">
        <v>114</v>
      </c>
      <c r="B21" s="76">
        <v>0.4</v>
      </c>
    </row>
    <row r="22" spans="1:2" x14ac:dyDescent="0.25">
      <c r="A22" s="75" t="s">
        <v>102</v>
      </c>
      <c r="B22" s="76">
        <v>0.6</v>
      </c>
    </row>
    <row r="23" spans="1:2" x14ac:dyDescent="0.25">
      <c r="A23" s="75" t="s">
        <v>163</v>
      </c>
      <c r="B23" s="76">
        <v>0.8</v>
      </c>
    </row>
    <row r="24" spans="1:2" x14ac:dyDescent="0.25">
      <c r="A24" s="75" t="s">
        <v>166</v>
      </c>
      <c r="B24" s="76">
        <v>1</v>
      </c>
    </row>
  </sheetData>
  <mergeCells count="10">
    <mergeCell ref="D12:D13"/>
    <mergeCell ref="D14:D15"/>
    <mergeCell ref="A19:B19"/>
    <mergeCell ref="A16:A17"/>
    <mergeCell ref="A3:A5"/>
    <mergeCell ref="A7:A8"/>
    <mergeCell ref="A2:C2"/>
    <mergeCell ref="A11:C11"/>
    <mergeCell ref="A12:A13"/>
    <mergeCell ref="A14:A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F819622DF545D47B8F8A2ED3AB3FBEE" ma:contentTypeVersion="16" ma:contentTypeDescription="Crear nuevo documento." ma:contentTypeScope="" ma:versionID="9585fa23565de4106fe2a5269dc79650">
  <xsd:schema xmlns:xsd="http://www.w3.org/2001/XMLSchema" xmlns:xs="http://www.w3.org/2001/XMLSchema" xmlns:p="http://schemas.microsoft.com/office/2006/metadata/properties" xmlns:ns2="a811afdc-fd3d-468e-afab-15ffa10d38d3" xmlns:ns3="94f1e11b-4345-404b-997a-abed649e17da" xmlns:ns4="0dfa9486-75c2-4b49-9108-9be03a6f683a" targetNamespace="http://schemas.microsoft.com/office/2006/metadata/properties" ma:root="true" ma:fieldsID="16aa51ad72f4872143b0e2a6ef0f7b9c" ns2:_="" ns3:_="" ns4:_="">
    <xsd:import namespace="a811afdc-fd3d-468e-afab-15ffa10d38d3"/>
    <xsd:import namespace="94f1e11b-4345-404b-997a-abed649e17da"/>
    <xsd:import namespace="0dfa9486-75c2-4b49-9108-9be03a6f6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1afdc-fd3d-468e-afab-15ffa10d3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f1e11b-4345-404b-997a-abed649e17d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fa9486-75c2-4b49-9108-9be03a6f683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0e26892-a79d-4596-a8be-95238d2e58c6}" ma:internalName="TaxCatchAll" ma:showField="CatchAllData" ma:web="0dfa9486-75c2-4b49-9108-9be03a6f68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11afdc-fd3d-468e-afab-15ffa10d38d3">
      <Terms xmlns="http://schemas.microsoft.com/office/infopath/2007/PartnerControls"/>
    </lcf76f155ced4ddcb4097134ff3c332f>
    <TaxCatchAll xmlns="0dfa9486-75c2-4b49-9108-9be03a6f683a" xsi:nil="true"/>
  </documentManagement>
</p:properties>
</file>

<file path=customXml/itemProps1.xml><?xml version="1.0" encoding="utf-8"?>
<ds:datastoreItem xmlns:ds="http://schemas.openxmlformats.org/officeDocument/2006/customXml" ds:itemID="{C878C227-1DD0-4AA9-B174-98B0055F0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1afdc-fd3d-468e-afab-15ffa10d38d3"/>
    <ds:schemaRef ds:uri="94f1e11b-4345-404b-997a-abed649e17da"/>
    <ds:schemaRef ds:uri="0dfa9486-75c2-4b49-9108-9be03a6f68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778313-336B-468D-A62E-890C83F38BBE}">
  <ds:schemaRefs>
    <ds:schemaRef ds:uri="http://schemas.microsoft.com/sharepoint/v3/contenttype/forms"/>
  </ds:schemaRefs>
</ds:datastoreItem>
</file>

<file path=customXml/itemProps3.xml><?xml version="1.0" encoding="utf-8"?>
<ds:datastoreItem xmlns:ds="http://schemas.openxmlformats.org/officeDocument/2006/customXml" ds:itemID="{02AEA727-947D-4884-95F0-6A2CE3884D7F}">
  <ds:schemaRefs>
    <ds:schemaRef ds:uri="http://schemas.microsoft.com/office/2006/metadata/properties"/>
    <ds:schemaRef ds:uri="http://schemas.microsoft.com/office/infopath/2007/PartnerControls"/>
    <ds:schemaRef ds:uri="a811afdc-fd3d-468e-afab-15ffa10d38d3"/>
    <ds:schemaRef ds:uri="0dfa9486-75c2-4b49-9108-9be03a6f68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Sofy Lorena Arenas Vera</cp:lastModifiedBy>
  <cp:revision/>
  <dcterms:created xsi:type="dcterms:W3CDTF">2008-09-05T19:47:59Z</dcterms:created>
  <dcterms:modified xsi:type="dcterms:W3CDTF">2026-07-28T19:34:46Z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0x010100AF819622DF545D47B8F8A2ED3AB3FBEE</vt:lpwstr>
  </property>
  <property fmtid="{D5CDD505-2E9C-101B-9397-08002B2CF9AE}" pid="3" name="MediaServiceImageTags">
    <vt:lpwstr/>
  </property>
</Properties>
</file>