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https://sdisgovco-my.sharepoint.com/personal/jarodriguezb2_sdis_gov_co/Documents/29_JULIO_2026/3_RIESGOS/"/>
    </mc:Choice>
  </mc:AlternateContent>
  <xr:revisionPtr revIDLastSave="11" documentId="8_{5E1055C1-A795-4B89-B1F3-C962640B9DFC}" xr6:coauthVersionLast="47" xr6:coauthVersionMax="47" xr10:uidLastSave="{3E9F10F1-A3FB-43D8-BD22-6A1DF1B10523}"/>
  <bookViews>
    <workbookView xWindow="-120" yWindow="-120" windowWidth="20730" windowHeight="11160" tabRatio="766" xr2:uid="{00000000-000D-0000-FFFF-FFFF00000000}"/>
  </bookViews>
  <sheets>
    <sheet name="1. Mapa y plan de tratamiento" sheetId="5" r:id="rId1"/>
    <sheet name="Hoja1" sheetId="11" state="hidden" r:id="rId2"/>
    <sheet name="2. Evaluación de controles F" sheetId="13" r:id="rId3"/>
    <sheet name="Anexos" sheetId="7" r:id="rId4"/>
    <sheet name="Criterios (2)" sheetId="14" state="hidden" r:id="rId5"/>
    <sheet name="Criterios" sheetId="9" state="hidden" r:id="rId6"/>
  </sheets>
  <definedNames>
    <definedName name="_xlnm._FilterDatabase" localSheetId="2" hidden="1">'2. Evaluación de controles F'!#REF!</definedName>
    <definedName name="_xlnm.Print_Area" localSheetId="0">'1. Mapa y plan de tratamiento'!$A$1:$AW$15</definedName>
    <definedName name="_xlnm.Print_Area" localSheetId="2">'2. Evaluación de controles F'!$A$46:$W$67</definedName>
    <definedName name="_xlnm.Print_Area" localSheetId="3">Anexos!$A$1:$G$45</definedName>
    <definedName name="_xlnm.Print_Titles" localSheetId="2">'2. Evaluación de controles F'!$2:$5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G11" i="5" l="1"/>
  <c r="AG13" i="5"/>
  <c r="AF13" i="5"/>
  <c r="AF11" i="5"/>
  <c r="I78" i="13" l="1"/>
  <c r="K88" i="13"/>
  <c r="I88" i="13"/>
  <c r="K87" i="13"/>
  <c r="I87" i="13"/>
  <c r="K86" i="13"/>
  <c r="I86" i="13"/>
  <c r="K85" i="13"/>
  <c r="I85" i="13"/>
  <c r="K84" i="13"/>
  <c r="I84" i="13"/>
  <c r="K83" i="13"/>
  <c r="I83" i="13"/>
  <c r="E83" i="13"/>
  <c r="K82" i="13"/>
  <c r="I82" i="13"/>
  <c r="K81" i="13"/>
  <c r="I81" i="13"/>
  <c r="K80" i="13"/>
  <c r="I80" i="13"/>
  <c r="K79" i="13"/>
  <c r="I79" i="13"/>
  <c r="K78" i="13"/>
  <c r="K77" i="13"/>
  <c r="I77" i="13"/>
  <c r="E77" i="13"/>
  <c r="R14" i="5" l="1"/>
  <c r="R12" i="5"/>
  <c r="L14" i="5"/>
  <c r="L12" i="5"/>
  <c r="K106" i="13"/>
  <c r="I106" i="13"/>
  <c r="Q106" i="13" s="1"/>
  <c r="R106" i="13" s="1"/>
  <c r="S105" i="13" s="1"/>
  <c r="T101" i="13" s="1"/>
  <c r="U101" i="13" s="1"/>
  <c r="K105" i="13"/>
  <c r="I105" i="13"/>
  <c r="K104" i="13"/>
  <c r="I104" i="13"/>
  <c r="K103" i="13"/>
  <c r="I103" i="13"/>
  <c r="Q103" i="13" s="1"/>
  <c r="R103" i="13" s="1"/>
  <c r="K102" i="13"/>
  <c r="I102" i="13"/>
  <c r="K101" i="13"/>
  <c r="I101" i="13"/>
  <c r="E101" i="13"/>
  <c r="K100" i="13"/>
  <c r="I100" i="13"/>
  <c r="K99" i="13"/>
  <c r="I99" i="13"/>
  <c r="K98" i="13"/>
  <c r="I98" i="13"/>
  <c r="K97" i="13"/>
  <c r="I97" i="13"/>
  <c r="K96" i="13"/>
  <c r="I96" i="13"/>
  <c r="K95" i="13"/>
  <c r="I95" i="13"/>
  <c r="E95" i="13"/>
  <c r="K94" i="13"/>
  <c r="I94" i="13"/>
  <c r="Q94" i="13" s="1"/>
  <c r="R94" i="13" s="1"/>
  <c r="S93" i="13" s="1"/>
  <c r="T89" i="13" s="1"/>
  <c r="U89" i="13" s="1"/>
  <c r="K93" i="13"/>
  <c r="I93" i="13"/>
  <c r="Q93" i="13" s="1"/>
  <c r="R93" i="13" s="1"/>
  <c r="K92" i="13"/>
  <c r="I92" i="13"/>
  <c r="K91" i="13"/>
  <c r="I91" i="13"/>
  <c r="Q91" i="13" s="1"/>
  <c r="R91" i="13" s="1"/>
  <c r="K90" i="13"/>
  <c r="I90" i="13"/>
  <c r="K89" i="13"/>
  <c r="I89" i="13"/>
  <c r="E89" i="13"/>
  <c r="Q79" i="13"/>
  <c r="Q78" i="13"/>
  <c r="Q77" i="13"/>
  <c r="K65" i="13"/>
  <c r="I65" i="13"/>
  <c r="K64" i="13"/>
  <c r="I64" i="13"/>
  <c r="K63" i="13"/>
  <c r="I63" i="13"/>
  <c r="K62" i="13"/>
  <c r="I62" i="13"/>
  <c r="K61" i="13"/>
  <c r="I61" i="13"/>
  <c r="K60" i="13"/>
  <c r="I60" i="13"/>
  <c r="E60" i="13"/>
  <c r="K59" i="13"/>
  <c r="I59" i="13"/>
  <c r="K58" i="13"/>
  <c r="I58" i="13"/>
  <c r="K57" i="13"/>
  <c r="I57" i="13"/>
  <c r="K56" i="13"/>
  <c r="I56" i="13"/>
  <c r="K55" i="13"/>
  <c r="I55" i="13"/>
  <c r="K54" i="13"/>
  <c r="I54" i="13"/>
  <c r="E54" i="13"/>
  <c r="K43" i="13"/>
  <c r="I43" i="13"/>
  <c r="K42" i="13"/>
  <c r="I42" i="13"/>
  <c r="K41" i="13"/>
  <c r="I41" i="13"/>
  <c r="K40" i="13"/>
  <c r="I40" i="13"/>
  <c r="K39" i="13"/>
  <c r="I39" i="13"/>
  <c r="K38" i="13"/>
  <c r="I38" i="13"/>
  <c r="E38" i="13"/>
  <c r="K37" i="13"/>
  <c r="I37" i="13"/>
  <c r="K36" i="13"/>
  <c r="I36" i="13"/>
  <c r="K35" i="13"/>
  <c r="I35" i="13"/>
  <c r="K34" i="13"/>
  <c r="I34" i="13"/>
  <c r="K33" i="13"/>
  <c r="I33" i="13"/>
  <c r="K32" i="13"/>
  <c r="I32" i="13"/>
  <c r="E32" i="13"/>
  <c r="K31" i="13"/>
  <c r="I31" i="13"/>
  <c r="K30" i="13"/>
  <c r="I30" i="13"/>
  <c r="K29" i="13"/>
  <c r="I29" i="13"/>
  <c r="K28" i="13"/>
  <c r="I28" i="13"/>
  <c r="K27" i="13"/>
  <c r="I27" i="13"/>
  <c r="K26" i="13"/>
  <c r="I26" i="13"/>
  <c r="E26" i="13"/>
  <c r="K25" i="13"/>
  <c r="I25" i="13"/>
  <c r="K24" i="13"/>
  <c r="I24" i="13"/>
  <c r="K23" i="13"/>
  <c r="I23" i="13"/>
  <c r="K22" i="13"/>
  <c r="I22" i="13"/>
  <c r="K21" i="13"/>
  <c r="I21" i="13"/>
  <c r="K20" i="13"/>
  <c r="I20" i="13"/>
  <c r="E20" i="13"/>
  <c r="K19" i="13"/>
  <c r="I19" i="13"/>
  <c r="K18" i="13"/>
  <c r="I18" i="13"/>
  <c r="K17" i="13"/>
  <c r="I17" i="13"/>
  <c r="K16" i="13"/>
  <c r="I16" i="13"/>
  <c r="K15" i="13"/>
  <c r="I15" i="13"/>
  <c r="K14" i="13"/>
  <c r="I14" i="13"/>
  <c r="E14" i="13"/>
  <c r="Q57" i="13" l="1"/>
  <c r="Q90" i="13"/>
  <c r="Q104" i="13"/>
  <c r="Q54" i="13"/>
  <c r="R54" i="13" s="1"/>
  <c r="Q59" i="13"/>
  <c r="R59" i="13" s="1"/>
  <c r="Q28" i="13"/>
  <c r="R28" i="13" s="1"/>
  <c r="Q55" i="13"/>
  <c r="Q31" i="13"/>
  <c r="R31" i="13" s="1"/>
  <c r="S30" i="13" s="1"/>
  <c r="T26" i="13" s="1"/>
  <c r="U26" i="13" s="1"/>
  <c r="Q34" i="13"/>
  <c r="R34" i="13" s="1"/>
  <c r="Q39" i="13"/>
  <c r="Q60" i="13"/>
  <c r="R60" i="13" s="1"/>
  <c r="Q61" i="13"/>
  <c r="Q62" i="13"/>
  <c r="R62" i="13" s="1"/>
  <c r="Q65" i="13"/>
  <c r="R65" i="13" s="1"/>
  <c r="Q83" i="13"/>
  <c r="R83" i="13" s="1"/>
  <c r="Q84" i="13"/>
  <c r="Q85" i="13"/>
  <c r="R85" i="13" s="1"/>
  <c r="Q88" i="13"/>
  <c r="R88" i="13" s="1"/>
  <c r="Q100" i="13"/>
  <c r="R100" i="13" s="1"/>
  <c r="S99" i="13" s="1"/>
  <c r="T95" i="13" s="1"/>
  <c r="U95" i="13" s="1"/>
  <c r="Q26" i="13"/>
  <c r="R26" i="13" s="1"/>
  <c r="Q27" i="13"/>
  <c r="Q29" i="13"/>
  <c r="Q32" i="13"/>
  <c r="R32" i="13" s="1"/>
  <c r="Q33" i="13"/>
  <c r="Q36" i="13"/>
  <c r="R36" i="13" s="1"/>
  <c r="Q37" i="13"/>
  <c r="R37" i="13" s="1"/>
  <c r="S36" i="13" s="1"/>
  <c r="T32" i="13" s="1"/>
  <c r="U32" i="13" s="1"/>
  <c r="Q40" i="13"/>
  <c r="R40" i="13" s="1"/>
  <c r="Q41" i="13"/>
  <c r="Q42" i="13"/>
  <c r="R42" i="13" s="1"/>
  <c r="Q56" i="13"/>
  <c r="Q58" i="13"/>
  <c r="R58" i="13" s="1"/>
  <c r="Q63" i="13"/>
  <c r="Q64" i="13"/>
  <c r="R64" i="13" s="1"/>
  <c r="R77" i="13"/>
  <c r="R78" i="13" s="1"/>
  <c r="S77" i="13" s="1"/>
  <c r="Q80" i="13"/>
  <c r="Q81" i="13"/>
  <c r="R81" i="13" s="1"/>
  <c r="Q82" i="13"/>
  <c r="R82" i="13" s="1"/>
  <c r="S81" i="13" s="1"/>
  <c r="Q86" i="13"/>
  <c r="Q87" i="13"/>
  <c r="R87" i="13" s="1"/>
  <c r="Q89" i="13"/>
  <c r="R89" i="13" s="1"/>
  <c r="Q92" i="13"/>
  <c r="R92" i="13" s="1"/>
  <c r="S91" i="13" s="1"/>
  <c r="Q95" i="13"/>
  <c r="R95" i="13" s="1"/>
  <c r="Q96" i="13"/>
  <c r="Q97" i="13"/>
  <c r="R97" i="13" s="1"/>
  <c r="Q98" i="13"/>
  <c r="R98" i="13" s="1"/>
  <c r="S97" i="13" s="1"/>
  <c r="Q99" i="13"/>
  <c r="R99" i="13" s="1"/>
  <c r="Q101" i="13"/>
  <c r="R101" i="13" s="1"/>
  <c r="Q102" i="13"/>
  <c r="Q105" i="13"/>
  <c r="R105" i="13" s="1"/>
  <c r="Q25" i="13"/>
  <c r="R25" i="13" s="1"/>
  <c r="Q23" i="13"/>
  <c r="Q22" i="13"/>
  <c r="R22" i="13" s="1"/>
  <c r="Q21" i="13"/>
  <c r="Q20" i="13"/>
  <c r="R20" i="13" s="1"/>
  <c r="Q19" i="13"/>
  <c r="R19" i="13" s="1"/>
  <c r="Q18" i="13"/>
  <c r="R18" i="13" s="1"/>
  <c r="Q17" i="13"/>
  <c r="Q16" i="13"/>
  <c r="Q15" i="13"/>
  <c r="Q14" i="13"/>
  <c r="R14" i="13" s="1"/>
  <c r="Q24" i="13"/>
  <c r="R24" i="13" s="1"/>
  <c r="Q30" i="13"/>
  <c r="R30" i="13" s="1"/>
  <c r="Q35" i="13"/>
  <c r="Q38" i="13"/>
  <c r="R38" i="13" s="1"/>
  <c r="Q43" i="13"/>
  <c r="R43" i="13" s="1"/>
  <c r="S42" i="13" s="1"/>
  <c r="T38" i="13" s="1"/>
  <c r="U38" i="13" s="1"/>
  <c r="R104" i="13"/>
  <c r="S103" i="13" s="1"/>
  <c r="R21" i="13" l="1"/>
  <c r="S20" i="13" s="1"/>
  <c r="R90" i="13"/>
  <c r="S89" i="13" s="1"/>
  <c r="R86" i="13"/>
  <c r="S85" i="13" s="1"/>
  <c r="R41" i="13"/>
  <c r="S40" i="13" s="1"/>
  <c r="R55" i="13"/>
  <c r="S54" i="13" s="1"/>
  <c r="R35" i="13"/>
  <c r="S34" i="13" s="1"/>
  <c r="R29" i="13"/>
  <c r="S28" i="13" s="1"/>
  <c r="R39" i="13"/>
  <c r="S38" i="13" s="1"/>
  <c r="S58" i="13"/>
  <c r="R23" i="13"/>
  <c r="S22" i="13" s="1"/>
  <c r="R102" i="13"/>
  <c r="S101" i="13" s="1"/>
  <c r="R27" i="13"/>
  <c r="S26" i="13" s="1"/>
  <c r="S64" i="13"/>
  <c r="R61" i="13"/>
  <c r="S60" i="13" s="1"/>
  <c r="S87" i="13"/>
  <c r="R79" i="13"/>
  <c r="R80" i="13" s="1"/>
  <c r="S79" i="13" s="1"/>
  <c r="T77" i="13" s="1"/>
  <c r="U77" i="13" s="1"/>
  <c r="R63" i="13"/>
  <c r="S62" i="13" s="1"/>
  <c r="R84" i="13"/>
  <c r="S83" i="13" s="1"/>
  <c r="R15" i="13"/>
  <c r="S14" i="13" s="1"/>
  <c r="R96" i="13"/>
  <c r="S95" i="13" s="1"/>
  <c r="R33" i="13"/>
  <c r="S32" i="13" s="1"/>
  <c r="S24" i="13"/>
  <c r="T20" i="13" s="1"/>
  <c r="U20" i="13" s="1"/>
  <c r="S18" i="13"/>
  <c r="T14" i="5"/>
  <c r="T13" i="5"/>
  <c r="T12" i="5"/>
  <c r="T11" i="5"/>
  <c r="R56" i="13" l="1"/>
  <c r="R57" i="13" s="1"/>
  <c r="S56" i="13" s="1"/>
  <c r="T54" i="13" s="1"/>
  <c r="U54" i="13" s="1"/>
  <c r="T60" i="13"/>
  <c r="U60" i="13" s="1"/>
  <c r="T83" i="13"/>
  <c r="U83" i="13" s="1"/>
  <c r="R16" i="13"/>
  <c r="R17" i="13" s="1"/>
  <c r="S16" i="13" s="1"/>
  <c r="T14" i="13" s="1"/>
  <c r="U14" i="13" s="1"/>
  <c r="L11" i="5"/>
  <c r="R13" i="5"/>
  <c r="R11" i="5"/>
  <c r="L13" i="5"/>
</calcChain>
</file>

<file path=xl/sharedStrings.xml><?xml version="1.0" encoding="utf-8"?>
<sst xmlns="http://schemas.openxmlformats.org/spreadsheetml/2006/main" count="761" uniqueCount="264">
  <si>
    <t>PROCESO SISTEMA DE GESTIÓN
FORMATO MAPA DE RIESGOS</t>
  </si>
  <si>
    <t>Código:</t>
  </si>
  <si>
    <t>FOR-SG-013</t>
  </si>
  <si>
    <t>Versión:</t>
  </si>
  <si>
    <t>Fecha:</t>
  </si>
  <si>
    <t>Memo I2025005913 – 21/02/2025</t>
  </si>
  <si>
    <t>Página:</t>
  </si>
  <si>
    <t>1 de 3</t>
  </si>
  <si>
    <t>Clasificación: Información Pública</t>
  </si>
  <si>
    <t>Mapa de riesgos de:</t>
  </si>
  <si>
    <t>Gestión</t>
  </si>
  <si>
    <t>SECCIÓN A. Identificación y análisis</t>
  </si>
  <si>
    <t>SECCIÓN B. Valoración y tratamiento</t>
  </si>
  <si>
    <t>SECCIÓN C. Monitoreo y revisión</t>
  </si>
  <si>
    <t>Proceso</t>
  </si>
  <si>
    <t>Objetivo del proceso</t>
  </si>
  <si>
    <t>Actividad del proceso</t>
  </si>
  <si>
    <t>Circular y fecha de oficialización</t>
  </si>
  <si>
    <t>Código</t>
  </si>
  <si>
    <t>Causa raíz</t>
  </si>
  <si>
    <t>Riesgo</t>
  </si>
  <si>
    <t>Área de impacto</t>
  </si>
  <si>
    <t>Clasificación</t>
  </si>
  <si>
    <t>Riesgo Inherente</t>
  </si>
  <si>
    <t>Actividad de control</t>
  </si>
  <si>
    <t>Tipo de actividad de control</t>
  </si>
  <si>
    <t>Forma de ejecución de la actividad de control</t>
  </si>
  <si>
    <t>Riesgo Residual</t>
  </si>
  <si>
    <t>Decisión del líder de proceso</t>
  </si>
  <si>
    <t>Plan de tratamiento</t>
  </si>
  <si>
    <t>Monitoreo primer trimestre</t>
  </si>
  <si>
    <t>Monitoreo segundo trimestre</t>
  </si>
  <si>
    <t>Monitoreo tercer trimestre</t>
  </si>
  <si>
    <t>Monitoreo cuarto trimestre</t>
  </si>
  <si>
    <t>Probabilidad</t>
  </si>
  <si>
    <t>Impacto</t>
  </si>
  <si>
    <t>Nivel</t>
  </si>
  <si>
    <t>Actividades a desarrollar</t>
  </si>
  <si>
    <t>Responsable</t>
  </si>
  <si>
    <t>Indicador o criterio de medición</t>
  </si>
  <si>
    <t>Meta</t>
  </si>
  <si>
    <t>Fecha de inicio</t>
  </si>
  <si>
    <t>Fecha de terminación</t>
  </si>
  <si>
    <t>Fecha</t>
  </si>
  <si>
    <t>Nivel de avance del periodo</t>
  </si>
  <si>
    <t>Descripción de avances y evidencias</t>
  </si>
  <si>
    <t>Riesgo materializado</t>
  </si>
  <si>
    <t>Observaciones por parte de la segunda línea de defensa</t>
  </si>
  <si>
    <t>Nivel de avance acumulado</t>
  </si>
  <si>
    <t>Gestión Logística</t>
  </si>
  <si>
    <t>Gestionar, coordinar y administrar los bienes muebles y equipos por medio de herramientas que permitan el control de inventarios, así como facilitar los servicios de apoyo necesarios para la atención logística institucional por medio de la supervisión de contratos, con el fin de contribuir al normal funcionamiento de la Entidad.</t>
  </si>
  <si>
    <t>Gestionar los procesos de selección para la adquisición de servicios de apoyo a la operación y prestación de servicios internos requeridos por la entidad</t>
  </si>
  <si>
    <t>Circular No. 014 del 27/03/2026</t>
  </si>
  <si>
    <t>R-GL-002</t>
  </si>
  <si>
    <t>1. Falta de seguimiento a la adecuada administración de los bienes y prestación de servicios de apoyo en unidades operativas de la entidad.</t>
  </si>
  <si>
    <t>Posibilidad de pérdida reputacional en la imagen institucional de la Secretaría Distrital de Integración Social por fallas en la aplicación de los procedimientos, desconocimiento y/o desviación en la ejecución de las actividades asociadas con la gestión de los servicios de apoyo logístico, debido a falta de herramientas de seguimiento e información generada en la ejecución de los servicios de apoyo.</t>
  </si>
  <si>
    <t>Económica y reputacional</t>
  </si>
  <si>
    <t>Ejecución y administración de procesos</t>
  </si>
  <si>
    <t>60% - Media</t>
  </si>
  <si>
    <t>60% - Moderado</t>
  </si>
  <si>
    <t>1. Mensualmente, el equipo de apoyo logístico asignado por el (la) Subdirector(a) Administrativo(a) y Financiero(a) es el responsable de planificar y gestionar visitas en sitio a las diferentes unidades operativas de la Entidad, con el fin de verificar la adecuada administración de los bienes y prestación de los servicios de apoyo, establecidos en el seguimiento al Proyecto de Inversión (7946 - Fortalecimiento de la Gestión Pública Institucional en Bogotá D.C.), asociado al proceso de Gestión Logística.  En cumplimiento a lo establecido en los procedimientos Toma física de inventarios PCD-GL-001 y Traslado de bienes PCD-GL-002
Como evidencia se encuentra herramienta Microsoft forms, con las listas de chequeo por tipo de servicio logístico, debidamente diligenciadas en el proceso de verificación.</t>
  </si>
  <si>
    <t>Preventiva</t>
  </si>
  <si>
    <t>Manual</t>
  </si>
  <si>
    <t>40% - Baja</t>
  </si>
  <si>
    <t>Reducir</t>
  </si>
  <si>
    <t>El equipo de apoyo logístico asignado(a) por el Subdirector(a) Administrativo(a) y Financiero(a)</t>
  </si>
  <si>
    <t>(Número de visitas de verificación realizadas / Número de visitas de verificación programadas en el periodo)*100
Nota: para cada trimestre se tienen programadas 30 visitas</t>
  </si>
  <si>
    <t>En el primer trimestre de la vigencia 2026, el equipo de apoyo logístico realizó un total de 23 visitas a las unidades operativas de la entidad, en donde se verificó la adecuada administración de los bienes y prestación de los servicios de apoyo, así:
Enero:  5 Visitas
Febrero:  10 Visitas
Marzo:  8 Visitas
Cabe precisar que durante el mes de enero varios servicios de la entidad se encontraban en receso, lo que implicó el cierre temporal de las Unidades Operativas y limitó la ejecución de actividades en territorio. No obstante, en el proceso se adelantó acciones internas orientadas a la conformación del equipo de apoyo logístico y los planes de trabajo para la vigencia 2026, incluyendo las visitas a las unidades operativas en la vigencia durante la vigencia.
Sin embargo,  desde el equipo de Gestión Logística se efectuarán las respectivas recomendaciones y orientaciones al equipo de mantenimiento para tomar las acciones de seguimiento pertinente.
Como evidencia,  se anexa base de datos con la relación de las unidades operativas visitadas con la respectiva información obtenida.</t>
  </si>
  <si>
    <t>NO</t>
  </si>
  <si>
    <t>10/04/2026. No se generan observaciones o recomendaciones respecto a los avances y evidencias presentados en el monitoreo al riesgo de gestión.</t>
  </si>
  <si>
    <t>2. Baja sistematización y herramientas que permitan administrar la información generada como producto de la ejecución de los servicios de apoyo.</t>
  </si>
  <si>
    <t>2. Mensualmente, el equipo de inventarios asignado por el Subdirector(a) Administrativo(a) y Financiero(a) es el responsable de planificar y gestionar las pruebas representativas de los bienes, muebles y equipos que se encuentran bajo la custodia y responsabilidad de los funcionarios  y contratistas en las unidades operativas de la Secretaria Distrital de Integración Social, de acuerdo a lo establecido en el Procedimiento Toma física de inventario  (PCD-GL-001); Con el  objetivo de administrar y controlar los bienes de inventarios de toda la Entidad. En cumplimiento a lo establecido en los procedimientos Toma física de inventarios PCD-GL-001 y Traslado de bienes PCD-GL-002
Como evidencia se cuentan con los Formato Prueba representativa de inventario de bienes (FOR-GL-044) diligenciados en el periodo.</t>
  </si>
  <si>
    <t>El funcionario(a) o contratista asignado(a) por el Subdirector(a) Administrativo(a) y Financiero(a)</t>
  </si>
  <si>
    <t>(Número de pruebas representativas realizadas / Número de pruebas representativas programadas en el periodo)*100 
Nota: para la Vigencia 2026, se tienen programadas 490 Unidades Operativas</t>
  </si>
  <si>
    <t>Gestionar los procesos de selección para la adquisición de
servicios de apoyo a la operación y prestación de servicios
internos requeridos por la entidad</t>
  </si>
  <si>
    <t>R-GL-003</t>
  </si>
  <si>
    <t>1. Falta de suministro de información e insumos en tiempo real de los procesos responsables conforme a las novedades y necesidades presentadas en unidades operativas de la entidad.</t>
  </si>
  <si>
    <t>Posibilidad de suspensión o no prestación de los servicios de apoyo logístico de manera oportuna en las unidades operativas, generando inconvenientes en la prestación de los servicios misionales que ofrece la Secretaría Distrital de Integración Social a los usuarios, debido a la falta de suministro de información, novedades presentadas en las unidades operativas o falta de oportunidad en los procesos de contratación de los servicios.</t>
  </si>
  <si>
    <t>40% - Menor</t>
  </si>
  <si>
    <t>1. Semestralmente el funcionario(a) o contratista asignado(a) por el Subdirector(a) Administrativo(a) y Financiero(a) realiza seguimiento a la gestión y el estado de los procesos de contratación de servicios de apoyo logístico, de acuerdo con el Plan Anual de Adquisiciones, generando las alertas tempranas al equipo de apoyo logístico, para garantizar la oportuna contratación de los servicios de apoyo.
Como evidencia, se encuentra el archivo en formato Excel con el estado actual de los procesos de contratación y las alertas tempranas generadas.</t>
  </si>
  <si>
    <t>(Número de procesos contractuales gestionados / Número procesos contractuales requeridos en el periodo)*100 
Nota: 
Semestre I: 8 Procesos
Semestre II: 20 Procesos</t>
  </si>
  <si>
    <t>(predios activos administrados por la entidad con servicios públicos pagados / total de predios activos administrados por la entidad en los que se prestan los servicios misionales) × 100</t>
  </si>
  <si>
    <r>
      <t>2. Mensualmente, El funcionario(a) o contratista delegado(a) por el Subdirector(a) Administrativo(a) y Financiero(a) realiza la v</t>
    </r>
    <r>
      <rPr>
        <sz val="12"/>
        <color rgb="FFFF0000"/>
        <rFont val="Arial"/>
        <family val="2"/>
      </rPr>
      <t>alidación y conciliación</t>
    </r>
    <r>
      <rPr>
        <sz val="12"/>
        <rFont val="Arial"/>
        <family val="2"/>
      </rPr>
      <t xml:space="preserve"> de la base de datos de </t>
    </r>
    <r>
      <rPr>
        <sz val="12"/>
        <color rgb="FFFF0000"/>
        <rFont val="Arial"/>
        <family val="2"/>
      </rPr>
      <t>predios activos administrados por la entidad en los que se prestan servicios misiona</t>
    </r>
    <r>
      <rPr>
        <sz val="12"/>
        <rFont val="Arial"/>
        <family val="2"/>
      </rPr>
      <t xml:space="preserve">les, con el fin de asegurar el </t>
    </r>
    <r>
      <rPr>
        <sz val="12"/>
        <color rgb="FFFF0000"/>
        <rFont val="Arial"/>
        <family val="2"/>
      </rPr>
      <t>pago de los servicios públicos</t>
    </r>
    <r>
      <rPr>
        <sz val="12"/>
        <rFont val="Arial"/>
        <family val="2"/>
      </rPr>
      <t xml:space="preserve"> y evitar suspension en la prestación de los servicios misionales de la entidad, conforme al procedimiento Pago de servicios públicos PCD-GL-008
Como evidencia, a aportará la matriz de los </t>
    </r>
    <r>
      <rPr>
        <sz val="12"/>
        <color rgb="FFFF0000"/>
        <rFont val="Arial"/>
        <family val="2"/>
      </rPr>
      <t>predios activos administrados por la entidad en los que se prestan servicios misionales</t>
    </r>
    <r>
      <rPr>
        <sz val="12"/>
        <rFont val="Arial"/>
        <family val="2"/>
      </rPr>
      <t>, con la conciliación del pago de los servicios públicos, de acuerdo a su periodo de facturación.</t>
    </r>
  </si>
  <si>
    <r>
      <t>2. Mensualmente, El funcionario(a) o contratista delegado(a) por el Subdirector(a) Administrativo(a) y Financiero(a) realiza la</t>
    </r>
    <r>
      <rPr>
        <sz val="10"/>
        <color rgb="FFFF0000"/>
        <rFont val="Arial"/>
        <family val="2"/>
      </rPr>
      <t xml:space="preserve"> validación y conciliación de la base de datos de predios frente a las inclusiones, exclusiones y facturación recibida</t>
    </r>
    <r>
      <rPr>
        <sz val="10"/>
        <rFont val="Arial"/>
        <family val="2"/>
      </rPr>
      <t>, con el fin de asegurar el pago oportuno de los servicios públicos y prevenir suspensiones.
Como evidencia, se encuentra</t>
    </r>
    <r>
      <rPr>
        <sz val="10"/>
        <color rgb="FFFF0000"/>
        <rFont val="Arial"/>
        <family val="2"/>
      </rPr>
      <t xml:space="preserve"> la conciliación de los predios y el listado de inclusiones/excursiones gestionadas frente a la facturación recibida, con los soportes de pago oportuno sin intereses de mora por el no pago o pago tardío en los predios validados y conciliados en el periodo</t>
    </r>
    <r>
      <rPr>
        <sz val="10"/>
        <rFont val="Arial"/>
        <family val="2"/>
      </rPr>
      <t>, conforme al procedimiento Pago de servicios públicos PCD-GL-008</t>
    </r>
  </si>
  <si>
    <t>2 de 3</t>
  </si>
  <si>
    <r>
      <t>A continuación se presenta la evaluación realizada por la</t>
    </r>
    <r>
      <rPr>
        <b/>
        <sz val="11"/>
        <color theme="1"/>
        <rFont val="Arial"/>
        <family val="2"/>
      </rPr>
      <t xml:space="preserve"> primera línea </t>
    </r>
    <r>
      <rPr>
        <sz val="11"/>
        <color theme="1"/>
        <rFont val="Arial"/>
        <family val="2"/>
      </rPr>
      <t>como responsable del diseño de los controles establecidos para la mitigación de los riesgos.</t>
    </r>
  </si>
  <si>
    <t>Fecha de elaboración:</t>
  </si>
  <si>
    <t>Proceso:</t>
  </si>
  <si>
    <t>Nombres y apellidos del gestor de proceso:</t>
  </si>
  <si>
    <t>Daniel Alberto Moque Reyes</t>
  </si>
  <si>
    <t>CÓDIGO</t>
  </si>
  <si>
    <t>RIESGO</t>
  </si>
  <si>
    <t>PROBABILIDAD INHERENTE</t>
  </si>
  <si>
    <t>CAUSA</t>
  </si>
  <si>
    <t>CONTROL</t>
  </si>
  <si>
    <t>CRITERIOS DE EVALUACIÓN DEL DISEÑO DEL CONTROL</t>
  </si>
  <si>
    <t>APLICACIÓN DE CONTROLES PARA ESTABLECER RIESGO RESIDUAL</t>
  </si>
  <si>
    <t>PROBABILIDAD RESIDUAL</t>
  </si>
  <si>
    <t>1. Atributos de eficiencia</t>
  </si>
  <si>
    <t>2. Atributos informativos</t>
  </si>
  <si>
    <t>Total valoración del control</t>
  </si>
  <si>
    <t>Efectividad del control</t>
  </si>
  <si>
    <t>Efectividad del conjunto de controles</t>
  </si>
  <si>
    <t>Nivel de probabilidad residual</t>
  </si>
  <si>
    <t>Rango de califiación de la ejecución</t>
  </si>
  <si>
    <t>Descriptor</t>
  </si>
  <si>
    <t>Tipo de control</t>
  </si>
  <si>
    <t>Peso</t>
  </si>
  <si>
    <t>Implementación del control</t>
  </si>
  <si>
    <t>Documentación</t>
  </si>
  <si>
    <t>¿Se identifica claramente el propósito de la actividad de control?</t>
  </si>
  <si>
    <t>Frecuencia</t>
  </si>
  <si>
    <t>Evidencia</t>
  </si>
  <si>
    <t>Media</t>
  </si>
  <si>
    <t>1. Mensualmente, el equipo de apoyo logístico asignado por el (la) Subdirector(a) Administrativo(a) y Financiero(a) es el responsable de planificar y gestionar visitas en sitio a las diferentes unidades operativas de la Entidad, con el fin de verificar la adecuada administración de los bienes y prestación de los servicios de apoyo, establecidos en el seguimiento al Proyecto de Inversión (7946 - Fortalecimiento de la Gestión Pública Institucional en Bogotá D.C.), asociado al proceso de Gestión Logística. En cumplimiento a lo establecido en los procedimientos Toma física de inventarios PCD-GL-001 y Traslado de bienes PCD-GL-002
Como evidencia se encuentra herramienta Microsoft forms, con las listas de chequeo por tipo de servicio logístico, debidamente diligenciadas en el proceso de verificación.</t>
  </si>
  <si>
    <t>Preventivo</t>
  </si>
  <si>
    <t>Documentado</t>
  </si>
  <si>
    <t>Identificado</t>
  </si>
  <si>
    <t>Si</t>
  </si>
  <si>
    <t>Continua</t>
  </si>
  <si>
    <t>Con registro</t>
  </si>
  <si>
    <t xml:space="preserve">2. </t>
  </si>
  <si>
    <t>No aplica</t>
  </si>
  <si>
    <t>2. Mensualmente, el equipo de inventarios asignado por el Subdirector(a) Administrativo(a) y Financiero(a) es el responsable de planificar y gestionar las pruebas representativas de los bienes, muebles y equipos que se encuentran bajo la custodia y responsabilidad de los funcionarios  y contratistas en las unidades operativas de la Secretaria Distrital de Integración Social, de acuerdo a lo estableido en el procedimiento Toma física de inventario  (PCD-GL-001); Con el  objetivo de administrar y controlar los bienes de inventarios de toda la Entidad.
Como evidencia se cuentan con los Formato Prueba representativa de inventario de bienes (FOR-GL-044) diligenciados en el periodo.</t>
  </si>
  <si>
    <t>3.</t>
  </si>
  <si>
    <t xml:space="preserve">1. </t>
  </si>
  <si>
    <t>2. Mensualmente, El funcionario(a) o contratista delegado(a) por el Subdirector(a) Administrativo(a) y Financiero(a) realiza la validación y conciliación de la base de datos de predios activos administrados por la entidad en los que se prestan servicios misionales, con el fin de asegurar el pago de los servicios públicos y evitar suspension en la prestación de los servicios misionales de la entidad, conforme al procedimiento Pago de servicios públicos PCD-GL-008
Como evidencia, a aportará la matriz de los predios activos administrados por la entidad en los que se prestan servicios misionales, con la conciliación del pago de los servicios públicos, de acuerdo a su periodo de facturación.</t>
  </si>
  <si>
    <t>2.</t>
  </si>
  <si>
    <t>1.</t>
  </si>
  <si>
    <r>
      <t xml:space="preserve">A continuación se presenta el análisis realizado por la </t>
    </r>
    <r>
      <rPr>
        <b/>
        <sz val="11"/>
        <color theme="1"/>
        <rFont val="Arial"/>
        <family val="2"/>
      </rPr>
      <t xml:space="preserve">segunda línea </t>
    </r>
    <r>
      <rPr>
        <sz val="11"/>
        <color theme="1"/>
        <rFont val="Arial"/>
        <family val="2"/>
      </rPr>
      <t>como responsable de revisar el adecuado diseño y ejecución de los controles que se han establecido por parte de la primera línea de defensa, con el fin de determinar las recomendaciones para el fortalecimiento de los mismos.</t>
    </r>
  </si>
  <si>
    <t>Nombres y apellidos del responsable de la revisión:</t>
  </si>
  <si>
    <t>Andrea Rodriguez Bendeck</t>
  </si>
  <si>
    <t>OBSERVACIONES AL DISEÑO DEL CONTROL</t>
  </si>
  <si>
    <t>El diseño del control cumple con la estructura y variables definidas en el Lineamiento Administración de riesgos vigente. Los atributos de eficiencia e informativos se califican de acuerdo con lo observado en el diseño y en coherencia con los soportes propuestos para presentar como evidencia de la ejecución del control.</t>
  </si>
  <si>
    <r>
      <t xml:space="preserve">A continuación se presenta la evaluación realizada por la </t>
    </r>
    <r>
      <rPr>
        <b/>
        <sz val="11"/>
        <color theme="1"/>
        <rFont val="Arial"/>
        <family val="2"/>
      </rPr>
      <t xml:space="preserve">tercera línea </t>
    </r>
    <r>
      <rPr>
        <sz val="11"/>
        <color theme="1"/>
        <rFont val="Arial"/>
        <family val="2"/>
      </rPr>
      <t>como responsable de evaluar el  diseño y ejecución de los controles que se han establecido por parte de la primera línea de defensa y que se han revisado por la segunda línea de defensa, con el fin de presentar un informe de evaluación a la gestión de riesgos institucional.</t>
    </r>
  </si>
  <si>
    <t>Nombres y apellidos responsable de la evaluación:</t>
  </si>
  <si>
    <t>Julieth Milena Salazar Bahamón</t>
  </si>
  <si>
    <t>OBSERVACIONES A LA EJECUCIÓN DEL CONTROL</t>
  </si>
  <si>
    <t>Sin documentar</t>
  </si>
  <si>
    <t>No</t>
  </si>
  <si>
    <t>De acuerdo con el reporte de monitoreo del primer trimestre de 2026 registrado en la SECCIÓN C. Monitoreo y revisión y las respectivas evidencias aportadas, formulario de forms con las unidades visitadas durante el mes, la actividad se viene ejecutando de acuerdo con lo programado.</t>
  </si>
  <si>
    <t>De acuerdo con el reporte de monitoreo del primer trimestre de 2026 registrado en la SECCIÓN C. Monitoreo y revisión y las respectivas evidencias aportadas, matriz de excel con el seguimiento y control a la gestión de los procesos contractuales, proyectados en el PAA, la actividad se viene ejecutando de acuerdo con lo programado.</t>
  </si>
  <si>
    <t>3 de 3</t>
  </si>
  <si>
    <t>Tabla 1. Clasificación de riesgos</t>
  </si>
  <si>
    <t>Categoría</t>
  </si>
  <si>
    <t>Pérdidas derivadas de errores en la ejecución y administración de procesos.</t>
  </si>
  <si>
    <t>Fraude externo</t>
  </si>
  <si>
    <t>Pérdida derivada de actos de fraude por personas ajenas a la organización (no participa personal de la entidad).</t>
  </si>
  <si>
    <t>Corrupción</t>
  </si>
  <si>
    <t>Fraude interno</t>
  </si>
  <si>
    <t>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t>
  </si>
  <si>
    <t>Seguridad de la información</t>
  </si>
  <si>
    <t>Financiero</t>
  </si>
  <si>
    <t>Eventos que afecten los estados financieros y todas aquellas áreas involucradas con el proceso financiero como presupuesto, tesorería, contabilidad, cartera, central de cuentas, costos, etc.</t>
  </si>
  <si>
    <t>Fallas tecnológicas</t>
  </si>
  <si>
    <t>Errores en hardware, software, telecomunicaciones, interrupción de servicios básicos.</t>
  </si>
  <si>
    <t>Económica</t>
  </si>
  <si>
    <t>Relaciones laborales</t>
  </si>
  <si>
    <t>Pérdidas que surgen de acciones contrarias a las leyes o acuerdos de empleo, salud o seguridad, del pago de demandas por daños personales o de discriminación.</t>
  </si>
  <si>
    <t>Reputacional</t>
  </si>
  <si>
    <t>Usuarios, productos y prácticas</t>
  </si>
  <si>
    <t>Fallas negligentes o involuntarias de las obligaciones frente a los usuarios y que impiden satisfacer una obligación profesional frente a éstos.</t>
  </si>
  <si>
    <t>Interrupción / Eventos externos / Daños a activos fijos.</t>
  </si>
  <si>
    <t>Pérdida por daños o extravíos de los activos fijos por desastres naturales u otros riesgos/eventos externos como atentados, vandalismo, orden público.</t>
  </si>
  <si>
    <t>De cumplimiento</t>
  </si>
  <si>
    <t>Eventos que afecten la situación jurídica o contractual de la organización debido a su incumplimiento o desacato a la normatividad legal y las obligaciones contractuales.</t>
  </si>
  <si>
    <t>Ambiental</t>
  </si>
  <si>
    <t>Posibilidad de que por forma natural o por acción humana se produzca daño en el medio ambiente.</t>
  </si>
  <si>
    <t>Fiscal</t>
  </si>
  <si>
    <t>Es el efecto dañoso sobre los recursos públicos y/o los bienes y/o intereses patrimoniales de naturaleza pública, a causa de un evento potencial.</t>
  </si>
  <si>
    <t>LA/FT- FPADM</t>
  </si>
  <si>
    <t>Posibilidad de pérdida o daño económico o reputacional que puede sufrir una persona natural o jurídica, al ser utilizada para el lavado de activos, financiación del terrorismo o de la proliferación de armas de destrucción masiva.</t>
  </si>
  <si>
    <t>Tabla 2. Niveles de probabilidad</t>
  </si>
  <si>
    <t>NIVEL</t>
  </si>
  <si>
    <t>DESCRIPTOR</t>
  </si>
  <si>
    <r>
      <t xml:space="preserve">DESCRIPCIÓN RIESGOS DE </t>
    </r>
    <r>
      <rPr>
        <b/>
        <sz val="10"/>
        <rFont val="Arial"/>
        <family val="2"/>
      </rPr>
      <t xml:space="preserve">GESTIÓN </t>
    </r>
    <r>
      <rPr>
        <sz val="10"/>
        <rFont val="Arial"/>
        <family val="2"/>
      </rPr>
      <t>Y</t>
    </r>
    <r>
      <rPr>
        <b/>
        <sz val="10"/>
        <rFont val="Arial"/>
        <family val="2"/>
      </rPr>
      <t xml:space="preserve"> SEGURIDAD DE LA INFORMACIÓN</t>
    </r>
  </si>
  <si>
    <r>
      <t xml:space="preserve">DESCRIPCIÓN RIESGOS DE </t>
    </r>
    <r>
      <rPr>
        <b/>
        <sz val="10"/>
        <rFont val="Arial"/>
        <family val="2"/>
      </rPr>
      <t>CORRUPCIÓN</t>
    </r>
  </si>
  <si>
    <t>Muy baja</t>
  </si>
  <si>
    <t>La actividad que conlleva el riesgo se ejecuta como máximos 2 veces por año</t>
  </si>
  <si>
    <t>El evento puede ocurrir solo en circunstancias excepcionales o no se ha presentado en los últimos 5 años.</t>
  </si>
  <si>
    <t>Baja</t>
  </si>
  <si>
    <t>La actividad que conlleva el riesgo se ejecuta de 3 a 24 veces por año</t>
  </si>
  <si>
    <t>El evento puede ocurrir en algún momento o se ha presentado al menos 1 vez en los últimos 5 años.</t>
  </si>
  <si>
    <t>La actividad que conlleva el riesgo se ejecuta de 25 a 500 veces por año</t>
  </si>
  <si>
    <t>El evento podrá ocurrir en algún momento o se ha presentado al menos 1 vez en los últimos 2 años.</t>
  </si>
  <si>
    <t>Alta</t>
  </si>
  <si>
    <t>La actividad que conlleva el riesgo se ejecuta mínimo 500 veces al año y máximo 5000 veces por año</t>
  </si>
  <si>
    <t>Es viable que el evento ocurra en la mayoría de las circunstancias o se ha presentado al menos 1 vez en el último año.</t>
  </si>
  <si>
    <t>Muy alta</t>
  </si>
  <si>
    <t>La actividad que conlleva el riesgo se ejecuta más de 5000 veces por año</t>
  </si>
  <si>
    <t>Se espera que el evento ocurra en la mayoría de las circunstancias o se ha presentado más de 1 vez al año.</t>
  </si>
  <si>
    <t>Tabla 3. Niveles de impacto</t>
  </si>
  <si>
    <t>AFECTACIÓN ECONÓMICA</t>
  </si>
  <si>
    <t>AFECTACIÓN REPUTACIONAL</t>
  </si>
  <si>
    <t>Leve</t>
  </si>
  <si>
    <t>Afectación menor a 100 SMLMV.</t>
  </si>
  <si>
    <t>El riesgo afecta la imagen de algún área de la entidad.</t>
  </si>
  <si>
    <t>Menor</t>
  </si>
  <si>
    <t>Entre 100 y 500 SMLMV.</t>
  </si>
  <si>
    <t>El riesgo afecta la imagen de la entidad
internamente, de conocimiento general a nivel
interno, de alta o media dirección y/o de
proveedores.</t>
  </si>
  <si>
    <t>Moderado</t>
  </si>
  <si>
    <t>Entre 500 y 1000 SMLMV.</t>
  </si>
  <si>
    <t>El riesgo afecta la imagen de la entidad con
algunos usuarios de relevancia frente al logro
de los objetivos.</t>
  </si>
  <si>
    <t>Mayor</t>
  </si>
  <si>
    <t>Entre 1000 y 5000 SMLMV.</t>
  </si>
  <si>
    <t>El riesgo afecta la imagen de la entidad con
efecto publicitario sostenido a nivel de sector
administrativo, nivel departamental o municipal.</t>
  </si>
  <si>
    <t>Catastrófico</t>
  </si>
  <si>
    <t>Mayor a 5000 SMLMV.</t>
  </si>
  <si>
    <t>El riesgo afecta la imagen de la entidad a nivel
nacional, con efecto publicitario sostenido a
nivel país.</t>
  </si>
  <si>
    <t>Tabla 4. Mapa de calor</t>
  </si>
  <si>
    <t xml:space="preserve">                   \Impacto
                     \
Probabilidad\               </t>
  </si>
  <si>
    <t>20% - Leve</t>
  </si>
  <si>
    <t>80% - Mayor</t>
  </si>
  <si>
    <t>100% - Catastrófico</t>
  </si>
  <si>
    <t>100% - Muy alta</t>
  </si>
  <si>
    <t>Alto</t>
  </si>
  <si>
    <t>Extremo</t>
  </si>
  <si>
    <t>20% - Muy baja</t>
  </si>
  <si>
    <t>80% - Alta</t>
  </si>
  <si>
    <t>Bajo</t>
  </si>
  <si>
    <t>Probabilidad / 
                     Impacto</t>
  </si>
  <si>
    <t xml:space="preserve">Riesgo materializado </t>
  </si>
  <si>
    <t>Forma de ejecución</t>
  </si>
  <si>
    <t>SI</t>
  </si>
  <si>
    <t>Detectiva</t>
  </si>
  <si>
    <t>Automática</t>
  </si>
  <si>
    <t>Establecer acciones</t>
  </si>
  <si>
    <t>Decisión del lider</t>
  </si>
  <si>
    <t>Aceptar</t>
  </si>
  <si>
    <t>Evitar</t>
  </si>
  <si>
    <t>Atributos de eficiencia</t>
  </si>
  <si>
    <t>Tipo</t>
  </si>
  <si>
    <t>Detectivo</t>
  </si>
  <si>
    <t>Correctivo</t>
  </si>
  <si>
    <t>Implementación</t>
  </si>
  <si>
    <t>Automático</t>
  </si>
  <si>
    <t>Atributos informativos</t>
  </si>
  <si>
    <t>No identificado</t>
  </si>
  <si>
    <t>Propósito</t>
  </si>
  <si>
    <t>Aleatoria</t>
  </si>
  <si>
    <t>Sin registro</t>
  </si>
  <si>
    <t>Probabilidad Inherente</t>
  </si>
  <si>
    <r>
      <rPr>
        <sz val="10"/>
        <color rgb="FF000000"/>
        <rFont val="Arial"/>
        <family val="2"/>
      </rPr>
      <t>1. Mensualmente, el equipo de apoyo logístico asignado por el (la) Subdirector(a) Administrativo(a) y Financiero(a) es el responsable de</t>
    </r>
    <r>
      <rPr>
        <sz val="10"/>
        <color rgb="FFFF0000"/>
        <rFont val="Arial"/>
        <family val="2"/>
      </rPr>
      <t xml:space="preserve"> </t>
    </r>
    <r>
      <rPr>
        <sz val="10"/>
        <color rgb="FF000000"/>
        <rFont val="Arial"/>
        <family val="2"/>
      </rPr>
      <t xml:space="preserve">planificar y gestionar visitas en sitio a las diferentes unidades operativas de la Entidad, con el fin de verificar la adecuada administración de los bienes y prestación de los servicios de apoyo, </t>
    </r>
    <r>
      <rPr>
        <sz val="10"/>
        <rFont val="Arial"/>
        <family val="2"/>
      </rPr>
      <t>establecidos en el seguimiento al Proyecto de Inversión (7946 - Fortalecimiento de la Gestión Pública Institucional en Bogotá D.C.), asociado al proceso de Gestión Logística. En cumplimiento a lo establecido en los procedimientos Toma física de inventarios PCD-GL-001 y Traslado de bienes PCD-GL-002
Como evidencia se encuentra herramienta Microsoft forms, con las listas de chequeo por tipo de servicio logístico, debidamente diligenciadas en el proceso de verificación.</t>
    </r>
  </si>
  <si>
    <t>De acuerdo con el reporte de monitoreo del primer trimestre de 2026 registrado en la SECCIÓN C. Monitoreo y revisión y las respectivas evidencias aportadas, consolidado de pruebas representativas y formato Prueba representativa de inventario de bienes (FOR-GL-044) diligenciados en el periodo, la actividad se viene ejecutando de acuerdo con lo programado.
Se recomienda verificar la información contenida en las carpetas pues no corresponde a lo reportado en el consolidado de pruebas representativas, ejemplo Chapinero - enero, tiene visita a la comisaria que no está relacionado en la base y corresponde al 9 de abril de 2026.</t>
  </si>
  <si>
    <t>De acuerdo con el reporte de monitoreo del primer trimestre de 2026 registrado en la SECCIÓN C. Monitoreo y revisión y las respectivas evidencias aportadas, base de datos con la relación de los predios activos administrados por la entidad con la conciliación del pago de los servicios públicos en el periodo, la actividad se viene ejecutando de acuerdo con lo programado.
Se recomienda verificar la base de datos, pues faltan datos de las fechas de pago y registro presupuestal de los meses de enero, febrero y marzo de servicios de acueducto, gas y TV.</t>
  </si>
  <si>
    <t>Durante el primer trimestre del año 2026, se llevaron a cabo un total de 133 Pruebas Representativas en 113  Unidades Operativas de la entidad, en las cuales se identificaron 10.825 bienes de inventario asignados a funcionarios y contratistas:
Enero: 12 Pruebas
Febrero: 66 Pruebas
Marzo:  55 Pruebas
Como evidencia, se anexa base de datos con la relación de las pruebas representativas ejecutadas en el periodo y el repositorio  con los Formato Prueba representativa de inventario de bienes (FOR-GL-044), diligenciados</t>
  </si>
  <si>
    <t>Gestión logística</t>
  </si>
  <si>
    <t>Atributos de Eficiencia: sin observaciones
Atributos informativos:
Evidencia: Con el propósito de que las dependencias controlen la creación de documentos en el marco
del SG, el procedimiento de Control de documentos vigente define que, el uso de documentos no controlados está permitido como un medio de prueba y
análisis de la necesidad continua del mismo  y para su oficialización deben ser evaluados,
entre otros, los siguientes aspectos:
Tiempo de implementación superior a un (1) año.</t>
  </si>
  <si>
    <r>
      <t>Atributos de Eficiencia: sin observaciones
Atributos informativos:
responsable: de acuerdo con lo establecido en el (LIN-GS-001), numeral 5.3.2, numeral 1, el responsable de ejecutar el control: debe precisar un cargo o rol específico, evitando hacer referencia a grupos de trabajo o áreas de manera general, 
¿Se identifica claramente el propósito de la actividad de control?: Se recomienda analizar la posibilidad de darle mayor claridad a lo definido el próposito del control; así mismo los procedimientos mencionados: T</t>
    </r>
    <r>
      <rPr>
        <i/>
        <sz val="10"/>
        <rFont val="Arial"/>
        <family val="2"/>
      </rPr>
      <t>oma física de inventarios</t>
    </r>
    <r>
      <rPr>
        <sz val="10"/>
        <rFont val="Arial"/>
        <family val="2"/>
      </rPr>
      <t xml:space="preserve"> PCD-GL-001 y </t>
    </r>
    <r>
      <rPr>
        <i/>
        <sz val="10"/>
        <rFont val="Arial"/>
        <family val="2"/>
      </rPr>
      <t>Traslado de bienes</t>
    </r>
    <r>
      <rPr>
        <sz val="10"/>
        <rFont val="Arial"/>
        <family val="2"/>
      </rPr>
      <t xml:space="preserve"> PCD-GL-002 no guardan relación directa con la "prestación de servicios de apoyo".
Evidencia: Con el propósito de que las dependencias controlen la creación de documentos en el marco
del SG, el procedimiento de Control de documentos vigente define que, el uso de documentos no controlados está permitido como un medio de prueba y
análisis de la necesidad continua del mismo, y para su oficialización deben ser evaluados,
entre otros, los siguientes aspectos:
o Tiempo de implementación superior a un (1) año.
</t>
    </r>
  </si>
  <si>
    <t xml:space="preserve">Atributos de Eficiencia: sin observaciones
Atributos Informativos: 
Responsable: de acuerdo con lo establecido en el (LIN-GS-001), numeral 5.3.2, numeral 1, el responsable de ejecutar el control: debe precisar un cargo o rol específico, evitando hacer referencia a grupos de trabajo o áreas de manera general, </t>
  </si>
  <si>
    <t xml:space="preserve">Atributos de Eficiencia: sin observaciones
Atributos informativos: sin observaciones
</t>
  </si>
  <si>
    <t>2. Mensualmente, El funcionario(a) o contratista delegado(a) por el Subdirector(a) Administrativo(a) y Financiero(a) realiza la validación y conciliación de la base de datos de predios activos administrados por la entidad en los que se prestan servicios misionales, con el fin de asegurar el pago de los servicios públicos y evitar suspensión en la prestación de los servicios misionales de la entidad, conforme al procedimiento Pago de servicios públicos PCD-GL-008
Como evidencia, se aportará la matriz de los predios activos administrados por la entidad en los que se prestan servicios misionales, con la conciliación del pago de los servicios públicos, de acuerdo a su periodo de facturación.</t>
  </si>
  <si>
    <t xml:space="preserve">
13/04/2026.  No se generan observaciones o recomendaciones respecto a los avances y evidencias presentados en el monitoreo al riesgo de gestión.</t>
  </si>
  <si>
    <t xml:space="preserve">08/07/2026. Se sugiere revisar el reporte cuantitativo toda vez que, no es claro como como se obtienen las cifras reportadas tanto para el nivel de avance del periodo como para el Nivel de avance acumulado.
9/072026. No se generan observaciones o recomendaciones respecto a los avances y evidencias presentados en el monitoreo al riesgo de gestión.
</t>
  </si>
  <si>
    <t>08/07/2026. Se sugiere revisar el reporte cualitativo específicamente los datos reportados de visitas para cada mes, dado que, en la matriz cargada como evidencia en abril se relacionan 125 pruebas no 96, en mayo 165 no 142 y en junio 132 no 90 para un total de 422 pruebas no 328.
9/072026. No se generan observaciones o recomendaciones respecto a los avances y evidencias presentados en el monitoreo al riesgo de gestión.</t>
  </si>
  <si>
    <t xml:space="preserve">Dentro de los 8 procesos contractuales, asociados al proceso de Gestión Logística y establecidos para primer semestre de la vigencia 2026,  1 (un) proceso fue adjudicado en el primer trimestre, que corresponde al servicio de transporte terrestre - Taxis (con fecha de adjudicación 10/03/2026).
Como evidencia, se anexa matriz de Excel con el seguimiento y control a la gestión de los 8 procesos contractuales, proyectados en el PAA, para el primer semestre de la vigencia 
</t>
  </si>
  <si>
    <t>10/04/2026. Se sugiere revisar y ajustar el reporte cualitativo, toda vez que, en el indicador se especifica que para 1 semestre se realizará el seguimiento a 8 contratos y en el reporte cualitativo se hace referencia 28 procesos, Así mismo, en la evidencia en la matriz se sugiere señalar cuales son los procesos contractuales que se asocian al reporte.
13/04/2026.  No se generan observaciones o recomendaciones respecto a los avances y evidencias presentados en el monitoreo al riesgo de gestión.</t>
  </si>
  <si>
    <t>En el segundo trimestre de 2026, se gestionaron 7 procesos contractuales que se encontraban planificados en el PAA, asociados al proceso de Gestión Logística y establecidos para primer semestre de la vigencia 2026,  tales como:
Mensajería y correspondencia
Mantenimiento equipos lavandería
Mantenimiento equipos electrodomésticos, purificadores y conservación de alimentos
Mantenimiento equipos gimnasia
Mantenimiento maquinas confección
Mantenimiento equipos medición y peso
Elementos de papelería
Logrando así, un 88% de avance en el segundo trimestre y un 100% de avance acumulado para el primer semestre ya que se gestionaron los 8 procesos proyectados en dicho periodo.
Como evidencia, se anexa matriz de Excel que contiene los 28 procesos contractuales requeridos en el periodo, con el seguimiento y control a la gestión para los 8 procesos contractuales, proyectados en el PAA para el primer semestre de la vigencia.</t>
  </si>
  <si>
    <t xml:space="preserve">En  el primer trimestre  de la vigencia 2026, se efectuó el pago de los servicios públicos en  un total de 434  predios que se encuentran activos y bajo la administración de la  entidad y en los que se encuentran ubicadas 595 unidades operativas.
Como evidencia,  se anexa base de datos con la relación de los predios activos administrados por la entidad con la conciliación del pago de los servicios públicos en el periodo.
</t>
  </si>
  <si>
    <t>10/04/2026: 
Se sugiere revisar y ajustar la descripción del reporte cualitativo, dado que no son claros los valores del indicador  numerador y denominador con los que se obtiene como avance en el periodo el 100% toda vez, que el reporte cualitativo describe diferentes cifras mensuales.
13/04/2026.  No se generan observaciones o recomendaciones respecto a los avances y evidencias presentados en el monitoreo al riesgo de gestión.</t>
  </si>
  <si>
    <t xml:space="preserve">En  el segundo trimestre  de la vigencia 2026, se efectuó el pago de los servicios públicos en  un total de 434  predios que se encuentran activos y bajo la administración de la  entidad y en los que se encuentran ubicadas 584 unidades operativas.
Como evidencia,  se anexa base de datos con la relación de los predios activos administrados por la entidad con la conciliación del pago de los servicios públicos en el periodo.
</t>
  </si>
  <si>
    <t>En el segundo trimestre de la vigencia 2026, el equipo de apoyo logístico realizó un total de 40 visitas a las unidades operativas de la entidad, en donde se verificó la adecuada administración de los bienes y prestación de los servicios de apoyo, así:
Abril:  13 Visitas
Mayo:  10 Visitas
Junio:  17 Visitas
Como evidencia,  se anexa base de datos con la relación de las unidades operativas visitadas y la respectiva información obtenida de los servicios logísticos de apoyo</t>
  </si>
  <si>
    <t>En el segundo trimestre del año 2026, se llevaron a cabo un total de 422 Pruebas Representativas en 178 Unidades Operativas de la entidad, en las cuales se identificaron 18.870 bienes de inventario asignados a funcionarios y contratistas, distribuidas así:
Abril:  125 Pruebas en 61 Unidades operativas
Mayo: 165 Pruebas en 53 Unidades operativas
Junio:  132 Pruebas en 64 Unidades operativas
Como evidencia, se anexa base de datos con la relación de las pruebas representativas ejecutadas en el periodo y el repositorio  con los Formato Prueba representativa de inventario de bienes (FOR-GL-044), diligenciados</t>
  </si>
  <si>
    <t>08/07/2026.Se debe ajustar el reporte cuantitativo dado que, el avance del periodo debe ser : 40/30= 133% y el avance acumulado : ((23+40) / (30+30))/90% (meta  vigencia) = 117% para obtener el resultado del avance acumulado se suman datos, no porcentajes. Adicionalmente, revisar el archivo cargado como evidencia dado que, no es posible abrirlo.
9/072026. No se generan observaciones o recomendaciones respecto a los avances y evidencias presentados en el monitoreo al riesgo de gestión.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</si>
</sst>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sz val="10"/>
      <name val="Arial"/>
      <family val="2"/>
    </font>
    <font>
      <i/>
      <sz val="10"/>
      <color theme="4"/>
      <name val="Arial"/>
      <family val="2"/>
    </font>
    <font>
      <sz val="10"/>
      <color theme="0"/>
      <name val="Arial"/>
      <family val="2"/>
    </font>
    <font>
      <b/>
      <sz val="10"/>
      <color theme="0"/>
      <name val="Arial"/>
      <family val="2"/>
    </font>
    <font>
      <sz val="9"/>
      <name val="Arial"/>
      <family val="2"/>
    </font>
    <font>
      <b/>
      <sz val="11"/>
      <color theme="1"/>
      <name val="Calibri"/>
      <family val="2"/>
      <scheme val="minor"/>
    </font>
    <font>
      <sz val="10"/>
      <color theme="1"/>
      <name val="Arial"/>
      <family val="2"/>
    </font>
    <font>
      <b/>
      <sz val="11"/>
      <color theme="4" tint="-0.249977111117893"/>
      <name val="Arial"/>
      <family val="2"/>
    </font>
    <font>
      <i/>
      <sz val="11"/>
      <color theme="4" tint="-0.249977111117893"/>
      <name val="Arial"/>
      <family val="2"/>
    </font>
    <font>
      <b/>
      <sz val="11"/>
      <color theme="1"/>
      <name val="Arial"/>
      <family val="2"/>
    </font>
    <font>
      <b/>
      <sz val="10"/>
      <color theme="1"/>
      <name val="Arial"/>
      <family val="2"/>
    </font>
    <font>
      <i/>
      <sz val="10"/>
      <color theme="4" tint="-0.249977111117893"/>
      <name val="Arial"/>
      <family val="2"/>
    </font>
    <font>
      <sz val="11"/>
      <color theme="1"/>
      <name val="Arial"/>
      <family val="2"/>
    </font>
    <font>
      <sz val="10"/>
      <color theme="4" tint="-0.249977111117893"/>
      <name val="Arial"/>
      <family val="2"/>
    </font>
    <font>
      <sz val="12"/>
      <name val="Arial"/>
      <family val="2"/>
    </font>
    <font>
      <sz val="10"/>
      <color theme="0" tint="-0.499984740745262"/>
      <name val="Arial"/>
      <family val="2"/>
    </font>
    <font>
      <sz val="8"/>
      <color theme="0" tint="-0.499984740745262"/>
      <name val="Arial"/>
      <family val="2"/>
    </font>
    <font>
      <sz val="10"/>
      <color rgb="FFFF0000"/>
      <name val="Arial"/>
      <family val="2"/>
    </font>
    <font>
      <sz val="12"/>
      <color rgb="FFFF0000"/>
      <name val="Arial"/>
      <family val="2"/>
    </font>
    <font>
      <sz val="11"/>
      <name val="Arial"/>
      <family val="2"/>
    </font>
    <font>
      <b/>
      <sz val="11"/>
      <name val="Arial"/>
      <family val="2"/>
    </font>
    <font>
      <sz val="10"/>
      <color rgb="FF000000"/>
      <name val="Arial"/>
      <family val="2"/>
    </font>
    <font>
      <sz val="10"/>
      <color rgb="FF000000"/>
      <name val="Arial"/>
      <family val="2"/>
    </font>
    <font>
      <i/>
      <sz val="10"/>
      <name val="Arial"/>
      <family val="2"/>
    </font>
  </fonts>
  <fills count="13">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9"/>
        <bgColor indexed="64"/>
      </patternFill>
    </fill>
    <fill>
      <patternFill patternType="solid">
        <fgColor rgb="FFFF0000"/>
        <bgColor indexed="64"/>
      </patternFill>
    </fill>
    <fill>
      <patternFill patternType="solid">
        <fgColor rgb="FFFFFF00"/>
        <bgColor indexed="64"/>
      </patternFill>
    </fill>
    <fill>
      <patternFill patternType="solid">
        <fgColor rgb="FF00B050"/>
        <bgColor indexed="64"/>
      </patternFill>
    </fill>
    <fill>
      <patternFill patternType="solid">
        <fgColor theme="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rgb="FF92D050"/>
        <bgColor indexed="64"/>
      </patternFill>
    </fill>
  </fills>
  <borders count="28">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dashed">
        <color indexed="64"/>
      </left>
      <right style="thin">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thin">
        <color indexed="64"/>
      </left>
      <right style="thin">
        <color indexed="64"/>
      </right>
      <top/>
      <bottom/>
      <diagonal/>
    </border>
    <border>
      <left style="dashed">
        <color indexed="64"/>
      </left>
      <right style="thin">
        <color indexed="64"/>
      </right>
      <top/>
      <bottom style="dashed">
        <color indexed="64"/>
      </bottom>
      <diagonal/>
    </border>
    <border>
      <left style="dashed">
        <color indexed="64"/>
      </left>
      <right style="dashed">
        <color indexed="64"/>
      </right>
      <top/>
      <bottom style="dashed">
        <color indexed="64"/>
      </bottom>
      <diagonal/>
    </border>
    <border>
      <left style="thin">
        <color indexed="64"/>
      </left>
      <right style="dashed">
        <color indexed="64"/>
      </right>
      <top/>
      <bottom style="dashed">
        <color indexed="64"/>
      </bottom>
      <diagonal/>
    </border>
    <border>
      <left style="dashed">
        <color indexed="64"/>
      </left>
      <right style="thin">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style="thin">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thin">
        <color indexed="64"/>
      </left>
      <right style="dashed">
        <color indexed="64"/>
      </right>
      <top style="thin">
        <color indexed="64"/>
      </top>
      <bottom style="dashed">
        <color indexed="64"/>
      </bottom>
      <diagonal/>
    </border>
  </borders>
  <cellStyleXfs count="9">
    <xf numFmtId="0" fontId="0"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4" fillId="0" borderId="0"/>
    <xf numFmtId="0" fontId="2" fillId="0" borderId="0"/>
    <xf numFmtId="9" fontId="2" fillId="0" borderId="0" applyFont="0" applyFill="0" applyBorder="0" applyAlignment="0" applyProtection="0"/>
    <xf numFmtId="0" fontId="1" fillId="0" borderId="0"/>
    <xf numFmtId="9" fontId="1" fillId="0" borderId="0" applyFont="0" applyFill="0" applyBorder="0" applyAlignment="0" applyProtection="0"/>
  </cellStyleXfs>
  <cellXfs count="261">
    <xf numFmtId="0" fontId="0" fillId="0" borderId="0" xfId="0"/>
    <xf numFmtId="0" fontId="5" fillId="2" borderId="2" xfId="0" applyFont="1" applyFill="1" applyBorder="1" applyAlignment="1" applyProtection="1">
      <alignment horizontal="center" vertical="center" wrapText="1"/>
      <protection locked="0"/>
    </xf>
    <xf numFmtId="0" fontId="5" fillId="0" borderId="0" xfId="0" applyFont="1"/>
    <xf numFmtId="0" fontId="5" fillId="0" borderId="0" xfId="0" applyFont="1" applyAlignment="1">
      <alignment vertical="center"/>
    </xf>
    <xf numFmtId="0" fontId="5" fillId="2" borderId="0" xfId="0" applyFont="1" applyFill="1" applyAlignment="1">
      <alignment vertical="center"/>
    </xf>
    <xf numFmtId="0" fontId="5" fillId="3" borderId="2" xfId="0" applyFont="1" applyFill="1" applyBorder="1" applyAlignment="1">
      <alignment vertical="center" wrapText="1"/>
    </xf>
    <xf numFmtId="0" fontId="0" fillId="3" borderId="2" xfId="0" applyFill="1" applyBorder="1" applyAlignment="1">
      <alignment horizontal="center" vertical="center"/>
    </xf>
    <xf numFmtId="0" fontId="0" fillId="0" borderId="2" xfId="0" applyBorder="1" applyAlignment="1">
      <alignment vertical="center"/>
    </xf>
    <xf numFmtId="0" fontId="7" fillId="2" borderId="0" xfId="0" applyFont="1" applyFill="1" applyProtection="1">
      <protection locked="0"/>
    </xf>
    <xf numFmtId="0" fontId="0" fillId="0" borderId="0" xfId="0" applyProtection="1">
      <protection locked="0"/>
    </xf>
    <xf numFmtId="0" fontId="7" fillId="2" borderId="0" xfId="0" applyFont="1" applyFill="1" applyAlignment="1" applyProtection="1">
      <alignment vertical="center"/>
      <protection locked="0"/>
    </xf>
    <xf numFmtId="0" fontId="5" fillId="2" borderId="0" xfId="0" applyFont="1" applyFill="1" applyProtection="1">
      <protection locked="0"/>
    </xf>
    <xf numFmtId="0" fontId="5" fillId="11" borderId="2" xfId="0" applyFont="1" applyFill="1" applyBorder="1" applyAlignment="1" applyProtection="1">
      <alignment horizontal="center" vertical="center" wrapText="1"/>
      <protection locked="0"/>
    </xf>
    <xf numFmtId="0" fontId="5" fillId="2" borderId="0" xfId="0" applyFont="1" applyFill="1" applyAlignment="1" applyProtection="1">
      <alignment horizontal="center" vertical="top"/>
      <protection locked="0"/>
    </xf>
    <xf numFmtId="0" fontId="4" fillId="0" borderId="0" xfId="0" applyFont="1"/>
    <xf numFmtId="0" fontId="5" fillId="3" borderId="0" xfId="0" applyFont="1" applyFill="1" applyAlignment="1">
      <alignment horizontal="center" vertical="center" wrapText="1"/>
    </xf>
    <xf numFmtId="0" fontId="0" fillId="8" borderId="0" xfId="0" applyFill="1"/>
    <xf numFmtId="0" fontId="5" fillId="8" borderId="3" xfId="0" applyFont="1" applyFill="1" applyBorder="1"/>
    <xf numFmtId="0" fontId="4" fillId="3" borderId="2" xfId="0" applyFont="1" applyFill="1" applyBorder="1" applyAlignment="1">
      <alignment vertical="center" wrapText="1"/>
    </xf>
    <xf numFmtId="0" fontId="4" fillId="2" borderId="1" xfId="0" applyFont="1" applyFill="1" applyBorder="1" applyAlignment="1" applyProtection="1">
      <alignment vertical="center" wrapText="1"/>
      <protection locked="0"/>
    </xf>
    <xf numFmtId="0" fontId="0" fillId="8" borderId="0" xfId="0" applyFill="1" applyProtection="1">
      <protection locked="0"/>
    </xf>
    <xf numFmtId="0" fontId="4" fillId="3" borderId="2" xfId="0" applyFont="1" applyFill="1" applyBorder="1" applyAlignment="1">
      <alignment vertical="center"/>
    </xf>
    <xf numFmtId="9" fontId="0" fillId="3" borderId="2" xfId="0" applyNumberFormat="1" applyFill="1" applyBorder="1" applyAlignment="1">
      <alignment horizontal="center" vertical="center"/>
    </xf>
    <xf numFmtId="0" fontId="4" fillId="0" borderId="2" xfId="0" applyFont="1" applyBorder="1" applyAlignment="1">
      <alignment vertical="center"/>
    </xf>
    <xf numFmtId="0" fontId="4" fillId="7" borderId="2" xfId="0" applyFont="1" applyFill="1" applyBorder="1" applyAlignment="1">
      <alignment horizontal="center" vertical="center"/>
    </xf>
    <xf numFmtId="0" fontId="4" fillId="3" borderId="1" xfId="0" applyFont="1" applyFill="1" applyBorder="1" applyAlignment="1" applyProtection="1">
      <alignment vertical="center" wrapText="1"/>
      <protection locked="0"/>
    </xf>
    <xf numFmtId="0" fontId="9" fillId="8" borderId="0" xfId="0" applyFont="1" applyFill="1" applyAlignment="1">
      <alignment horizontal="center" vertical="center"/>
    </xf>
    <xf numFmtId="0" fontId="10" fillId="8" borderId="0" xfId="0" applyFont="1" applyFill="1" applyAlignment="1">
      <alignment horizontal="center" vertical="center"/>
    </xf>
    <xf numFmtId="0" fontId="9" fillId="8" borderId="0" xfId="0" applyFont="1" applyFill="1" applyAlignment="1">
      <alignment horizontal="center"/>
    </xf>
    <xf numFmtId="0" fontId="9" fillId="8" borderId="0" xfId="0" applyFont="1" applyFill="1"/>
    <xf numFmtId="0" fontId="5" fillId="8" borderId="0" xfId="0" applyFont="1" applyFill="1"/>
    <xf numFmtId="0" fontId="10" fillId="8" borderId="0" xfId="0" applyFont="1" applyFill="1" applyAlignment="1">
      <alignment vertical="center" wrapText="1"/>
    </xf>
    <xf numFmtId="0" fontId="9" fillId="8" borderId="0" xfId="0" applyFont="1" applyFill="1" applyAlignment="1" applyProtection="1">
      <alignment vertical="center" wrapText="1"/>
      <protection locked="0"/>
    </xf>
    <xf numFmtId="0" fontId="9" fillId="8" borderId="0" xfId="0" applyFont="1" applyFill="1" applyAlignment="1">
      <alignment vertical="center"/>
    </xf>
    <xf numFmtId="0" fontId="11" fillId="2" borderId="2" xfId="0" applyFont="1" applyFill="1" applyBorder="1" applyAlignment="1">
      <alignment vertical="center"/>
    </xf>
    <xf numFmtId="0" fontId="11" fillId="2" borderId="2" xfId="0" applyFont="1" applyFill="1" applyBorder="1" applyAlignment="1" applyProtection="1">
      <alignment horizontal="left" vertical="center"/>
      <protection locked="0"/>
    </xf>
    <xf numFmtId="0" fontId="11" fillId="2" borderId="2" xfId="0" applyFont="1" applyFill="1" applyBorder="1" applyAlignment="1" applyProtection="1">
      <alignment horizontal="left" vertical="center" wrapText="1"/>
      <protection locked="0"/>
    </xf>
    <xf numFmtId="0" fontId="11" fillId="2" borderId="2" xfId="0" applyFont="1" applyFill="1" applyBorder="1" applyAlignment="1" applyProtection="1">
      <alignment vertical="center"/>
      <protection locked="0"/>
    </xf>
    <xf numFmtId="0" fontId="4" fillId="11" borderId="2" xfId="4" applyFill="1" applyBorder="1" applyAlignment="1" applyProtection="1">
      <alignment horizontal="center" vertical="center" wrapText="1"/>
      <protection locked="0"/>
    </xf>
    <xf numFmtId="0" fontId="3" fillId="0" borderId="0" xfId="2"/>
    <xf numFmtId="9" fontId="0" fillId="0" borderId="0" xfId="3" applyFont="1"/>
    <xf numFmtId="0" fontId="3" fillId="0" borderId="0" xfId="2" applyAlignment="1">
      <alignment horizontal="center" vertical="center"/>
    </xf>
    <xf numFmtId="9" fontId="3" fillId="0" borderId="0" xfId="2" applyNumberFormat="1"/>
    <xf numFmtId="0" fontId="22" fillId="2" borderId="0" xfId="0" applyFont="1" applyFill="1" applyAlignment="1" applyProtection="1">
      <alignment horizontal="center" vertical="top"/>
      <protection locked="0"/>
    </xf>
    <xf numFmtId="0" fontId="8" fillId="2" borderId="0" xfId="0" applyFont="1" applyFill="1" applyAlignment="1" applyProtection="1">
      <alignment horizontal="left" vertical="top"/>
      <protection locked="0"/>
    </xf>
    <xf numFmtId="0" fontId="23" fillId="2" borderId="0" xfId="0" applyFont="1" applyFill="1" applyAlignment="1" applyProtection="1">
      <alignment horizontal="right" vertical="top"/>
      <protection locked="0"/>
    </xf>
    <xf numFmtId="0" fontId="4" fillId="2" borderId="1" xfId="0" applyFont="1" applyFill="1" applyBorder="1" applyAlignment="1" applyProtection="1">
      <alignment horizontal="justify" vertical="center" wrapText="1"/>
      <protection locked="0"/>
    </xf>
    <xf numFmtId="0" fontId="4" fillId="2" borderId="1" xfId="4" applyFill="1" applyBorder="1" applyAlignment="1" applyProtection="1">
      <alignment horizontal="justify" vertical="center" wrapText="1"/>
      <protection locked="0"/>
    </xf>
    <xf numFmtId="0" fontId="4" fillId="8" borderId="26" xfId="5" applyFont="1" applyFill="1" applyBorder="1" applyAlignment="1" applyProtection="1">
      <alignment horizontal="justify" vertical="center" wrapText="1"/>
      <protection locked="0"/>
    </xf>
    <xf numFmtId="0" fontId="4" fillId="0" borderId="0" xfId="0" applyFont="1" applyAlignment="1">
      <alignment vertical="center" wrapText="1"/>
    </xf>
    <xf numFmtId="0" fontId="21" fillId="0" borderId="0" xfId="0" applyFont="1" applyAlignment="1">
      <alignment vertical="center" wrapText="1"/>
    </xf>
    <xf numFmtId="0" fontId="4" fillId="2" borderId="1" xfId="0" applyFont="1" applyFill="1" applyBorder="1" applyAlignment="1" applyProtection="1">
      <alignment horizontal="center" vertical="center" wrapText="1"/>
      <protection locked="0"/>
    </xf>
    <xf numFmtId="0" fontId="4" fillId="3" borderId="2" xfId="0" applyFont="1" applyFill="1" applyBorder="1" applyAlignment="1">
      <alignment horizontal="center" vertical="center"/>
    </xf>
    <xf numFmtId="0" fontId="4" fillId="2" borderId="0" xfId="0" applyFont="1" applyFill="1" applyProtection="1">
      <protection locked="0"/>
    </xf>
    <xf numFmtId="0" fontId="4" fillId="8" borderId="0" xfId="0" applyFont="1" applyFill="1" applyProtection="1">
      <protection locked="0"/>
    </xf>
    <xf numFmtId="0" fontId="4" fillId="8" borderId="0" xfId="0" applyFont="1" applyFill="1" applyAlignment="1" applyProtection="1">
      <alignment vertical="center"/>
      <protection locked="0"/>
    </xf>
    <xf numFmtId="0" fontId="4" fillId="2" borderId="0" xfId="0" applyFont="1" applyFill="1" applyAlignment="1" applyProtection="1">
      <alignment vertical="center"/>
      <protection locked="0"/>
    </xf>
    <xf numFmtId="14" fontId="4" fillId="2" borderId="1" xfId="1" applyNumberFormat="1" applyFont="1" applyFill="1" applyBorder="1" applyAlignment="1" applyProtection="1">
      <alignment vertical="center" wrapText="1"/>
      <protection locked="0"/>
    </xf>
    <xf numFmtId="9" fontId="4" fillId="2" borderId="1" xfId="1" applyFont="1" applyFill="1" applyBorder="1" applyAlignment="1" applyProtection="1">
      <alignment vertical="center" wrapText="1"/>
      <protection locked="0"/>
    </xf>
    <xf numFmtId="9" fontId="4" fillId="3" borderId="2" xfId="0" applyNumberFormat="1" applyFont="1" applyFill="1" applyBorder="1" applyAlignment="1">
      <alignment horizontal="center" vertical="center"/>
    </xf>
    <xf numFmtId="0" fontId="4" fillId="4" borderId="2" xfId="0" applyFont="1" applyFill="1" applyBorder="1" applyAlignment="1">
      <alignment horizontal="center" vertical="center"/>
    </xf>
    <xf numFmtId="0" fontId="4" fillId="5" borderId="2" xfId="0" applyFont="1" applyFill="1" applyBorder="1" applyAlignment="1">
      <alignment horizontal="center" vertical="center"/>
    </xf>
    <xf numFmtId="0" fontId="4" fillId="6" borderId="2" xfId="0" applyFont="1" applyFill="1" applyBorder="1" applyAlignment="1">
      <alignment horizontal="center" vertical="center"/>
    </xf>
    <xf numFmtId="0" fontId="4" fillId="2" borderId="0" xfId="0" applyFont="1" applyFill="1" applyAlignment="1" applyProtection="1">
      <alignment horizontal="center"/>
      <protection locked="0"/>
    </xf>
    <xf numFmtId="0" fontId="7" fillId="2" borderId="0" xfId="0" applyFont="1" applyFill="1" applyAlignment="1" applyProtection="1">
      <alignment horizontal="center"/>
      <protection locked="0"/>
    </xf>
    <xf numFmtId="0" fontId="13" fillId="8" borderId="0" xfId="7" applyFont="1" applyFill="1" applyAlignment="1" applyProtection="1">
      <alignment wrapText="1"/>
      <protection locked="0"/>
    </xf>
    <xf numFmtId="0" fontId="13" fillId="8" borderId="0" xfId="7" applyFont="1" applyFill="1" applyAlignment="1" applyProtection="1">
      <alignment horizontal="center" wrapText="1"/>
      <protection locked="0"/>
    </xf>
    <xf numFmtId="0" fontId="4" fillId="8" borderId="0" xfId="7" applyFont="1" applyFill="1" applyAlignment="1" applyProtection="1">
      <alignment horizontal="left" wrapText="1"/>
      <protection locked="0"/>
    </xf>
    <xf numFmtId="0" fontId="4" fillId="8" borderId="0" xfId="7" applyFont="1" applyFill="1" applyAlignment="1" applyProtection="1">
      <alignment horizontal="center" wrapText="1"/>
      <protection locked="0"/>
    </xf>
    <xf numFmtId="0" fontId="4" fillId="8" borderId="0" xfId="7" applyFont="1" applyFill="1" applyAlignment="1" applyProtection="1">
      <alignment horizontal="center" vertical="center" wrapText="1"/>
      <protection locked="0"/>
    </xf>
    <xf numFmtId="0" fontId="11" fillId="8" borderId="2" xfId="7" applyFont="1" applyFill="1" applyBorder="1" applyAlignment="1" applyProtection="1">
      <alignment horizontal="left" vertical="center" wrapText="1"/>
      <protection locked="0"/>
    </xf>
    <xf numFmtId="0" fontId="5" fillId="8" borderId="0" xfId="7" applyFont="1" applyFill="1" applyAlignment="1" applyProtection="1">
      <alignment vertical="center" wrapText="1"/>
      <protection locked="0"/>
    </xf>
    <xf numFmtId="0" fontId="17" fillId="8" borderId="0" xfId="7" applyFont="1" applyFill="1" applyAlignment="1" applyProtection="1">
      <alignment horizontal="left" wrapText="1"/>
      <protection locked="0"/>
    </xf>
    <xf numFmtId="0" fontId="20" fillId="8" borderId="0" xfId="7" applyFont="1" applyFill="1" applyAlignment="1" applyProtection="1">
      <alignment horizontal="left" vertical="center"/>
      <protection locked="0"/>
    </xf>
    <xf numFmtId="0" fontId="18" fillId="8" borderId="0" xfId="7" applyFont="1" applyFill="1" applyAlignment="1" applyProtection="1">
      <alignment horizontal="left" vertical="center"/>
      <protection locked="0"/>
    </xf>
    <xf numFmtId="0" fontId="20" fillId="8" borderId="0" xfId="7" applyFont="1" applyFill="1" applyAlignment="1" applyProtection="1">
      <alignment horizontal="center" wrapText="1"/>
      <protection locked="0"/>
    </xf>
    <xf numFmtId="0" fontId="14" fillId="8" borderId="0" xfId="7" applyFont="1" applyFill="1" applyAlignment="1" applyProtection="1">
      <alignment horizontal="center" vertical="center" wrapText="1"/>
      <protection locked="0"/>
    </xf>
    <xf numFmtId="0" fontId="4" fillId="8" borderId="0" xfId="7" applyFont="1" applyFill="1" applyAlignment="1" applyProtection="1">
      <alignment horizontal="right" vertical="center" wrapText="1"/>
      <protection locked="0"/>
    </xf>
    <xf numFmtId="0" fontId="4" fillId="8" borderId="0" xfId="7" applyFont="1" applyFill="1" applyAlignment="1" applyProtection="1">
      <alignment vertical="center" wrapText="1"/>
      <protection locked="0"/>
    </xf>
    <xf numFmtId="0" fontId="16" fillId="8" borderId="0" xfId="7" applyFont="1" applyFill="1" applyAlignment="1" applyProtection="1">
      <alignment horizontal="center" vertical="center" wrapText="1"/>
      <protection locked="0"/>
    </xf>
    <xf numFmtId="0" fontId="4" fillId="11" borderId="2" xfId="7" applyFont="1" applyFill="1" applyBorder="1" applyAlignment="1" applyProtection="1">
      <alignment horizontal="center" vertical="center" wrapText="1"/>
      <protection locked="0"/>
    </xf>
    <xf numFmtId="0" fontId="15" fillId="8" borderId="0" xfId="7" applyFont="1" applyFill="1" applyAlignment="1" applyProtection="1">
      <alignment horizontal="center" vertical="center" wrapText="1"/>
      <protection locked="0"/>
    </xf>
    <xf numFmtId="0" fontId="4" fillId="8" borderId="26" xfId="7" applyFont="1" applyFill="1" applyBorder="1" applyAlignment="1" applyProtection="1">
      <alignment vertical="center" wrapText="1"/>
      <protection locked="0"/>
    </xf>
    <xf numFmtId="0" fontId="4" fillId="8" borderId="26" xfId="7" applyFont="1" applyFill="1" applyBorder="1" applyAlignment="1" applyProtection="1">
      <alignment horizontal="center" vertical="center" wrapText="1"/>
      <protection locked="0"/>
    </xf>
    <xf numFmtId="9" fontId="4" fillId="8" borderId="26" xfId="8" applyFont="1" applyFill="1" applyBorder="1" applyAlignment="1" applyProtection="1">
      <alignment horizontal="center" vertical="center" wrapText="1"/>
      <protection hidden="1"/>
    </xf>
    <xf numFmtId="9" fontId="4" fillId="8" borderId="26" xfId="7" applyNumberFormat="1" applyFont="1" applyFill="1" applyBorder="1" applyAlignment="1" applyProtection="1">
      <alignment horizontal="center" vertical="center" wrapText="1"/>
      <protection hidden="1"/>
    </xf>
    <xf numFmtId="0" fontId="4" fillId="8" borderId="23" xfId="7" applyFont="1" applyFill="1" applyBorder="1" applyAlignment="1" applyProtection="1">
      <alignment vertical="center" wrapText="1"/>
      <protection locked="0"/>
    </xf>
    <xf numFmtId="0" fontId="4" fillId="8" borderId="23" xfId="7" applyFont="1" applyFill="1" applyBorder="1" applyAlignment="1" applyProtection="1">
      <alignment horizontal="center" vertical="center" wrapText="1"/>
      <protection locked="0"/>
    </xf>
    <xf numFmtId="9" fontId="4" fillId="8" borderId="23" xfId="8" applyFont="1" applyFill="1" applyBorder="1" applyAlignment="1" applyProtection="1">
      <alignment horizontal="center" vertical="center" wrapText="1"/>
      <protection hidden="1"/>
    </xf>
    <xf numFmtId="9" fontId="4" fillId="8" borderId="23" xfId="7" applyNumberFormat="1" applyFont="1" applyFill="1" applyBorder="1" applyAlignment="1" applyProtection="1">
      <alignment horizontal="center" vertical="center" wrapText="1"/>
      <protection hidden="1"/>
    </xf>
    <xf numFmtId="0" fontId="4" fillId="8" borderId="20" xfId="7" applyFont="1" applyFill="1" applyBorder="1" applyAlignment="1" applyProtection="1">
      <alignment vertical="center" wrapText="1"/>
      <protection locked="0"/>
    </xf>
    <xf numFmtId="9" fontId="4" fillId="8" borderId="20" xfId="8" applyFont="1" applyFill="1" applyBorder="1" applyAlignment="1" applyProtection="1">
      <alignment horizontal="center" vertical="center" wrapText="1"/>
      <protection hidden="1"/>
    </xf>
    <xf numFmtId="0" fontId="4" fillId="8" borderId="20" xfId="7" applyFont="1" applyFill="1" applyBorder="1" applyAlignment="1" applyProtection="1">
      <alignment horizontal="center" vertical="center" wrapText="1"/>
      <protection locked="0"/>
    </xf>
    <xf numFmtId="9" fontId="4" fillId="8" borderId="20" xfId="7" applyNumberFormat="1" applyFont="1" applyFill="1" applyBorder="1" applyAlignment="1" applyProtection="1">
      <alignment horizontal="center" vertical="center" wrapText="1"/>
      <protection hidden="1"/>
    </xf>
    <xf numFmtId="0" fontId="4" fillId="8" borderId="16" xfId="7" applyFont="1" applyFill="1" applyBorder="1" applyAlignment="1" applyProtection="1">
      <alignment vertical="center" wrapText="1"/>
      <protection locked="0"/>
    </xf>
    <xf numFmtId="0" fontId="4" fillId="8" borderId="16" xfId="7" applyFont="1" applyFill="1" applyBorder="1" applyAlignment="1" applyProtection="1">
      <alignment horizontal="center" vertical="center" wrapText="1"/>
      <protection locked="0"/>
    </xf>
    <xf numFmtId="9" fontId="4" fillId="8" borderId="16" xfId="8" applyFont="1" applyFill="1" applyBorder="1" applyAlignment="1" applyProtection="1">
      <alignment horizontal="center" vertical="center" wrapText="1"/>
      <protection hidden="1"/>
    </xf>
    <xf numFmtId="9" fontId="4" fillId="8" borderId="16" xfId="7" applyNumberFormat="1" applyFont="1" applyFill="1" applyBorder="1" applyAlignment="1" applyProtection="1">
      <alignment horizontal="center" vertical="center" wrapText="1"/>
      <protection hidden="1"/>
    </xf>
    <xf numFmtId="0" fontId="5" fillId="8" borderId="0" xfId="7" applyFont="1" applyFill="1" applyAlignment="1" applyProtection="1">
      <alignment horizontal="center" vertical="center" wrapText="1"/>
      <protection locked="0"/>
    </xf>
    <xf numFmtId="0" fontId="1" fillId="8" borderId="0" xfId="7" applyFill="1" applyProtection="1">
      <protection locked="0"/>
    </xf>
    <xf numFmtId="0" fontId="15" fillId="8" borderId="2" xfId="7" applyFont="1" applyFill="1" applyBorder="1" applyAlignment="1" applyProtection="1">
      <alignment horizontal="center" vertical="center" wrapText="1"/>
      <protection locked="0"/>
    </xf>
    <xf numFmtId="0" fontId="14" fillId="8" borderId="2" xfId="7" applyFont="1" applyFill="1" applyBorder="1" applyAlignment="1" applyProtection="1">
      <alignment horizontal="center" vertical="center" wrapText="1"/>
      <protection locked="0"/>
    </xf>
    <xf numFmtId="0" fontId="16" fillId="8" borderId="2" xfId="7" applyFont="1" applyFill="1" applyBorder="1" applyAlignment="1" applyProtection="1">
      <alignment horizontal="center" vertical="center" wrapText="1"/>
      <protection locked="0"/>
    </xf>
    <xf numFmtId="0" fontId="13" fillId="8" borderId="2" xfId="7" applyFont="1" applyFill="1" applyBorder="1" applyAlignment="1" applyProtection="1">
      <alignment wrapText="1"/>
      <protection locked="0"/>
    </xf>
    <xf numFmtId="0" fontId="4" fillId="0" borderId="0" xfId="7" applyFont="1" applyAlignment="1" applyProtection="1">
      <alignment horizontal="center" vertical="center" wrapText="1"/>
      <protection locked="0"/>
    </xf>
    <xf numFmtId="0" fontId="1" fillId="0" borderId="0" xfId="7"/>
    <xf numFmtId="9" fontId="1" fillId="0" borderId="0" xfId="7" applyNumberFormat="1"/>
    <xf numFmtId="0" fontId="1" fillId="0" borderId="0" xfId="7" applyAlignment="1">
      <alignment horizontal="center" vertical="center"/>
    </xf>
    <xf numFmtId="9" fontId="0" fillId="0" borderId="0" xfId="8" applyFont="1"/>
    <xf numFmtId="0" fontId="4" fillId="8" borderId="23" xfId="7" applyFont="1" applyFill="1" applyBorder="1" applyAlignment="1" applyProtection="1">
      <alignment horizontal="justify" vertical="center" wrapText="1"/>
      <protection locked="0"/>
    </xf>
    <xf numFmtId="0" fontId="4" fillId="8" borderId="23" xfId="5" applyFont="1" applyFill="1" applyBorder="1" applyAlignment="1" applyProtection="1">
      <alignment horizontal="justify" vertical="center" wrapText="1"/>
      <protection locked="0"/>
    </xf>
    <xf numFmtId="0" fontId="4" fillId="8" borderId="20" xfId="7" applyFont="1" applyFill="1" applyBorder="1" applyAlignment="1" applyProtection="1">
      <alignment horizontal="justify" vertical="center" wrapText="1"/>
      <protection locked="0"/>
    </xf>
    <xf numFmtId="0" fontId="4" fillId="8" borderId="16" xfId="7" applyFont="1" applyFill="1" applyBorder="1" applyAlignment="1" applyProtection="1">
      <alignment horizontal="justify" vertical="center" wrapText="1"/>
      <protection locked="0"/>
    </xf>
    <xf numFmtId="0" fontId="26" fillId="8" borderId="2" xfId="7" applyFont="1" applyFill="1" applyBorder="1" applyAlignment="1" applyProtection="1">
      <alignment horizontal="justify" vertical="top" wrapText="1"/>
      <protection locked="0"/>
    </xf>
    <xf numFmtId="0" fontId="27" fillId="8" borderId="2" xfId="7" applyFont="1" applyFill="1" applyBorder="1" applyAlignment="1" applyProtection="1">
      <alignment horizontal="justify" vertical="top" wrapText="1"/>
      <protection locked="0"/>
    </xf>
    <xf numFmtId="0" fontId="5" fillId="0" borderId="2" xfId="0" applyFont="1" applyBorder="1" applyAlignment="1" applyProtection="1">
      <alignment horizontal="center" vertical="center" wrapText="1"/>
      <protection locked="0"/>
    </xf>
    <xf numFmtId="0" fontId="5" fillId="8" borderId="2" xfId="0" applyFont="1" applyFill="1" applyBorder="1" applyAlignment="1" applyProtection="1">
      <alignment horizontal="center" vertical="center" wrapText="1"/>
      <protection locked="0"/>
    </xf>
    <xf numFmtId="0" fontId="4" fillId="2" borderId="2" xfId="0" applyFont="1" applyFill="1" applyBorder="1" applyAlignment="1" applyProtection="1">
      <alignment horizontal="center" vertical="center" wrapText="1"/>
      <protection locked="0"/>
    </xf>
    <xf numFmtId="0" fontId="4" fillId="2" borderId="2" xfId="0" applyFont="1" applyFill="1" applyBorder="1" applyAlignment="1" applyProtection="1">
      <alignment vertical="center" wrapText="1"/>
      <protection locked="0"/>
    </xf>
    <xf numFmtId="0" fontId="4" fillId="2" borderId="2" xfId="0" applyFont="1" applyFill="1" applyBorder="1" applyAlignment="1" applyProtection="1">
      <alignment horizontal="justify" vertical="center" wrapText="1"/>
      <protection locked="0"/>
    </xf>
    <xf numFmtId="0" fontId="4" fillId="2" borderId="2" xfId="0" applyFont="1" applyFill="1" applyBorder="1" applyAlignment="1">
      <alignment vertical="center" wrapText="1"/>
    </xf>
    <xf numFmtId="0" fontId="4" fillId="12" borderId="2" xfId="0" applyFont="1" applyFill="1" applyBorder="1" applyAlignment="1">
      <alignment vertical="center"/>
    </xf>
    <xf numFmtId="0" fontId="4" fillId="8" borderId="2" xfId="0" applyFont="1" applyFill="1" applyBorder="1" applyAlignment="1" applyProtection="1">
      <alignment horizontal="justify" vertical="center" wrapText="1"/>
      <protection locked="0"/>
    </xf>
    <xf numFmtId="0" fontId="4" fillId="0" borderId="2" xfId="0" applyFont="1" applyBorder="1" applyAlignment="1" applyProtection="1">
      <alignment vertical="center"/>
      <protection locked="0"/>
    </xf>
    <xf numFmtId="9" fontId="4" fillId="2" borderId="2" xfId="1" applyFont="1" applyFill="1" applyBorder="1" applyAlignment="1" applyProtection="1">
      <alignment horizontal="center" vertical="center" wrapText="1"/>
      <protection locked="0"/>
    </xf>
    <xf numFmtId="14" fontId="4" fillId="2" borderId="2" xfId="0" applyNumberFormat="1" applyFont="1" applyFill="1" applyBorder="1" applyAlignment="1" applyProtection="1">
      <alignment horizontal="center" vertical="center" wrapText="1"/>
      <protection locked="0"/>
    </xf>
    <xf numFmtId="14" fontId="4" fillId="2" borderId="2" xfId="1" applyNumberFormat="1" applyFont="1" applyFill="1" applyBorder="1" applyAlignment="1" applyProtection="1">
      <alignment vertical="center" wrapText="1"/>
      <protection locked="0"/>
    </xf>
    <xf numFmtId="0" fontId="4" fillId="8" borderId="2" xfId="0" applyFont="1" applyFill="1" applyBorder="1" applyAlignment="1" applyProtection="1">
      <alignment horizontal="justify" vertical="top" wrapText="1"/>
      <protection locked="0"/>
    </xf>
    <xf numFmtId="0" fontId="4" fillId="2" borderId="2" xfId="0" applyFont="1" applyFill="1" applyBorder="1" applyAlignment="1" applyProtection="1">
      <alignment vertical="center"/>
      <protection locked="0"/>
    </xf>
    <xf numFmtId="0" fontId="0" fillId="8" borderId="23" xfId="5" applyFont="1" applyFill="1" applyBorder="1" applyAlignment="1" applyProtection="1">
      <alignment horizontal="justify" vertical="center" wrapText="1"/>
      <protection locked="0"/>
    </xf>
    <xf numFmtId="0" fontId="29" fillId="8" borderId="26" xfId="7" applyFont="1" applyFill="1" applyBorder="1" applyAlignment="1" applyProtection="1">
      <alignment horizontal="center" vertical="center" wrapText="1"/>
      <protection locked="0"/>
    </xf>
    <xf numFmtId="0" fontId="4" fillId="8" borderId="26" xfId="7" applyFont="1" applyFill="1" applyBorder="1" applyAlignment="1" applyProtection="1">
      <alignment horizontal="left" vertical="top" wrapText="1"/>
      <protection locked="0"/>
    </xf>
    <xf numFmtId="9" fontId="4" fillId="2" borderId="1" xfId="1" applyFont="1" applyFill="1" applyBorder="1" applyAlignment="1" applyProtection="1">
      <alignment horizontal="center" vertical="center" wrapText="1"/>
      <protection locked="0"/>
    </xf>
    <xf numFmtId="164" fontId="4" fillId="2" borderId="2" xfId="1" applyNumberFormat="1" applyFont="1" applyFill="1" applyBorder="1" applyAlignment="1" applyProtection="1">
      <alignment horizontal="center" vertical="center" wrapText="1"/>
      <protection locked="0"/>
    </xf>
    <xf numFmtId="0" fontId="5" fillId="0" borderId="2" xfId="0" applyFont="1" applyBorder="1" applyAlignment="1" applyProtection="1">
      <alignment horizontal="center" vertical="center" wrapText="1"/>
      <protection locked="0"/>
    </xf>
    <xf numFmtId="0" fontId="4" fillId="2" borderId="2" xfId="0" applyFont="1" applyFill="1" applyBorder="1" applyAlignment="1" applyProtection="1">
      <alignment horizontal="center"/>
      <protection locked="0"/>
    </xf>
    <xf numFmtId="0" fontId="5" fillId="2" borderId="2" xfId="0" applyFont="1" applyFill="1" applyBorder="1" applyAlignment="1" applyProtection="1">
      <alignment horizontal="center" vertical="center" wrapText="1"/>
      <protection locked="0"/>
    </xf>
    <xf numFmtId="0" fontId="5" fillId="8" borderId="2" xfId="0" applyFont="1" applyFill="1" applyBorder="1" applyAlignment="1" applyProtection="1">
      <alignment horizontal="center" vertical="center" wrapText="1"/>
      <protection locked="0"/>
    </xf>
    <xf numFmtId="0" fontId="11" fillId="2" borderId="12" xfId="0" applyFont="1" applyFill="1" applyBorder="1" applyAlignment="1" applyProtection="1">
      <alignment horizontal="center" vertical="center" wrapText="1"/>
      <protection locked="0"/>
    </xf>
    <xf numFmtId="0" fontId="11" fillId="2" borderId="14" xfId="0" applyFont="1" applyFill="1" applyBorder="1" applyAlignment="1" applyProtection="1">
      <alignment horizontal="center" vertical="center" wrapText="1"/>
      <protection locked="0"/>
    </xf>
    <xf numFmtId="0" fontId="11" fillId="2" borderId="13" xfId="0" applyFont="1" applyFill="1" applyBorder="1" applyAlignment="1" applyProtection="1">
      <alignment horizontal="center" vertical="center" wrapText="1"/>
      <protection locked="0"/>
    </xf>
    <xf numFmtId="0" fontId="11" fillId="2" borderId="8" xfId="0" applyFont="1" applyFill="1" applyBorder="1" applyAlignment="1" applyProtection="1">
      <alignment horizontal="center" vertical="center" wrapText="1"/>
      <protection locked="0"/>
    </xf>
    <xf numFmtId="0" fontId="11" fillId="2" borderId="0" xfId="0" applyFont="1" applyFill="1" applyAlignment="1" applyProtection="1">
      <alignment horizontal="center" vertical="center" wrapText="1"/>
      <protection locked="0"/>
    </xf>
    <xf numFmtId="0" fontId="11" fillId="2" borderId="9" xfId="0" applyFont="1" applyFill="1" applyBorder="1" applyAlignment="1" applyProtection="1">
      <alignment horizontal="center" vertical="center" wrapText="1"/>
      <protection locked="0"/>
    </xf>
    <xf numFmtId="0" fontId="11" fillId="2" borderId="10" xfId="0" applyFont="1" applyFill="1" applyBorder="1" applyAlignment="1" applyProtection="1">
      <alignment horizontal="center" vertical="center" wrapText="1"/>
      <protection locked="0"/>
    </xf>
    <xf numFmtId="0" fontId="11" fillId="2" borderId="3" xfId="0" applyFont="1" applyFill="1" applyBorder="1" applyAlignment="1" applyProtection="1">
      <alignment horizontal="center" vertical="center" wrapText="1"/>
      <protection locked="0"/>
    </xf>
    <xf numFmtId="0" fontId="11" fillId="2" borderId="11" xfId="0" applyFont="1" applyFill="1" applyBorder="1" applyAlignment="1" applyProtection="1">
      <alignment horizontal="center" vertical="center" wrapText="1"/>
      <protection locked="0"/>
    </xf>
    <xf numFmtId="0" fontId="5" fillId="0" borderId="2" xfId="0" applyFont="1" applyBorder="1" applyAlignment="1" applyProtection="1">
      <alignment horizontal="center" vertical="center"/>
      <protection locked="0"/>
    </xf>
    <xf numFmtId="0" fontId="5" fillId="2" borderId="0" xfId="0" applyFont="1" applyFill="1" applyAlignment="1" applyProtection="1">
      <alignment horizontal="center" vertical="top"/>
      <protection locked="0"/>
    </xf>
    <xf numFmtId="0" fontId="5" fillId="10" borderId="5" xfId="0" applyFont="1" applyFill="1" applyBorder="1" applyAlignment="1" applyProtection="1">
      <alignment horizontal="center" vertical="center"/>
      <protection locked="0"/>
    </xf>
    <xf numFmtId="0" fontId="5" fillId="10" borderId="6" xfId="0" applyFont="1" applyFill="1" applyBorder="1" applyAlignment="1" applyProtection="1">
      <alignment horizontal="center" vertical="center"/>
      <protection locked="0"/>
    </xf>
    <xf numFmtId="0" fontId="5" fillId="10" borderId="7" xfId="0" applyFont="1" applyFill="1" applyBorder="1" applyAlignment="1" applyProtection="1">
      <alignment horizontal="center" vertical="center"/>
      <protection locked="0"/>
    </xf>
    <xf numFmtId="0" fontId="5" fillId="2" borderId="0" xfId="0" applyFont="1" applyFill="1" applyAlignment="1" applyProtection="1">
      <alignment horizontal="right" vertical="top"/>
      <protection locked="0"/>
    </xf>
    <xf numFmtId="0" fontId="5" fillId="2" borderId="10" xfId="0" applyFont="1" applyFill="1" applyBorder="1" applyAlignment="1" applyProtection="1">
      <alignment horizontal="center" vertical="center"/>
      <protection locked="0"/>
    </xf>
    <xf numFmtId="0" fontId="5" fillId="2" borderId="3" xfId="0" applyFont="1" applyFill="1" applyBorder="1" applyAlignment="1" applyProtection="1">
      <alignment horizontal="center" vertical="center"/>
      <protection locked="0"/>
    </xf>
    <xf numFmtId="0" fontId="5" fillId="2" borderId="11" xfId="0" applyFont="1" applyFill="1" applyBorder="1" applyAlignment="1" applyProtection="1">
      <alignment horizontal="center" vertical="center"/>
      <protection locked="0"/>
    </xf>
    <xf numFmtId="0" fontId="5" fillId="3" borderId="2" xfId="0" applyFont="1" applyFill="1" applyBorder="1" applyAlignment="1" applyProtection="1">
      <alignment horizontal="center" vertical="center"/>
      <protection locked="0"/>
    </xf>
    <xf numFmtId="0" fontId="5" fillId="2" borderId="2" xfId="0" applyFont="1" applyFill="1" applyBorder="1" applyAlignment="1" applyProtection="1">
      <alignment horizontal="center" vertical="center"/>
      <protection locked="0"/>
    </xf>
    <xf numFmtId="0" fontId="5" fillId="9" borderId="5" xfId="0" applyFont="1" applyFill="1" applyBorder="1" applyAlignment="1" applyProtection="1">
      <alignment horizontal="center" vertical="center"/>
      <protection locked="0"/>
    </xf>
    <xf numFmtId="0" fontId="5" fillId="9" borderId="6" xfId="0" applyFont="1" applyFill="1" applyBorder="1" applyAlignment="1" applyProtection="1">
      <alignment horizontal="center" vertical="center"/>
      <protection locked="0"/>
    </xf>
    <xf numFmtId="0" fontId="5" fillId="9" borderId="7" xfId="0" applyFont="1" applyFill="1" applyBorder="1" applyAlignment="1" applyProtection="1">
      <alignment horizontal="center" vertical="center"/>
      <protection locked="0"/>
    </xf>
    <xf numFmtId="9" fontId="4" fillId="8" borderId="4" xfId="7" applyNumberFormat="1" applyFont="1" applyFill="1" applyBorder="1" applyAlignment="1" applyProtection="1">
      <alignment horizontal="center" vertical="center" wrapText="1"/>
      <protection hidden="1"/>
    </xf>
    <xf numFmtId="9" fontId="4" fillId="8" borderId="18" xfId="7" applyNumberFormat="1" applyFont="1" applyFill="1" applyBorder="1" applyAlignment="1" applyProtection="1">
      <alignment horizontal="center" vertical="center" wrapText="1"/>
      <protection hidden="1"/>
    </xf>
    <xf numFmtId="9" fontId="4" fillId="8" borderId="1" xfId="7" applyNumberFormat="1" applyFont="1" applyFill="1" applyBorder="1" applyAlignment="1" applyProtection="1">
      <alignment horizontal="center" vertical="center" wrapText="1"/>
      <protection hidden="1"/>
    </xf>
    <xf numFmtId="0" fontId="4" fillId="8" borderId="4" xfId="7" applyFont="1" applyFill="1" applyBorder="1" applyAlignment="1" applyProtection="1">
      <alignment horizontal="center" vertical="center" wrapText="1"/>
      <protection hidden="1"/>
    </xf>
    <xf numFmtId="0" fontId="4" fillId="8" borderId="18" xfId="7" applyFont="1" applyFill="1" applyBorder="1" applyAlignment="1" applyProtection="1">
      <alignment horizontal="center" vertical="center" wrapText="1"/>
      <protection hidden="1"/>
    </xf>
    <xf numFmtId="0" fontId="4" fillId="8" borderId="1" xfId="7" applyFont="1" applyFill="1" applyBorder="1" applyAlignment="1" applyProtection="1">
      <alignment horizontal="center" vertical="center" wrapText="1"/>
      <protection hidden="1"/>
    </xf>
    <xf numFmtId="0" fontId="4" fillId="8" borderId="24" xfId="7" applyFont="1" applyFill="1" applyBorder="1" applyAlignment="1" applyProtection="1">
      <alignment vertical="center" wrapText="1"/>
      <protection locked="0"/>
    </xf>
    <xf numFmtId="9" fontId="4" fillId="8" borderId="22" xfId="7" applyNumberFormat="1" applyFont="1" applyFill="1" applyBorder="1" applyAlignment="1" applyProtection="1">
      <alignment horizontal="center" vertical="center" wrapText="1"/>
      <protection hidden="1"/>
    </xf>
    <xf numFmtId="0" fontId="4" fillId="8" borderId="21" xfId="7" applyFont="1" applyFill="1" applyBorder="1" applyAlignment="1" applyProtection="1">
      <alignment vertical="center" wrapText="1"/>
      <protection locked="0"/>
    </xf>
    <xf numFmtId="0" fontId="4" fillId="8" borderId="17" xfId="7" applyFont="1" applyFill="1" applyBorder="1" applyAlignment="1" applyProtection="1">
      <alignment vertical="center" wrapText="1"/>
      <protection locked="0"/>
    </xf>
    <xf numFmtId="9" fontId="4" fillId="8" borderId="19" xfId="7" applyNumberFormat="1" applyFont="1" applyFill="1" applyBorder="1" applyAlignment="1" applyProtection="1">
      <alignment horizontal="center" vertical="center" wrapText="1"/>
      <protection hidden="1"/>
    </xf>
    <xf numFmtId="9" fontId="4" fillId="8" borderId="15" xfId="7" applyNumberFormat="1" applyFont="1" applyFill="1" applyBorder="1" applyAlignment="1" applyProtection="1">
      <alignment horizontal="center" vertical="center" wrapText="1"/>
      <protection hidden="1"/>
    </xf>
    <xf numFmtId="0" fontId="4" fillId="8" borderId="4" xfId="7" applyFont="1" applyFill="1" applyBorder="1" applyAlignment="1" applyProtection="1">
      <alignment horizontal="left" vertical="center" wrapText="1"/>
      <protection locked="0"/>
    </xf>
    <xf numFmtId="0" fontId="4" fillId="8" borderId="18" xfId="7" applyFont="1" applyFill="1" applyBorder="1" applyAlignment="1" applyProtection="1">
      <alignment horizontal="left" vertical="center" wrapText="1"/>
      <protection locked="0"/>
    </xf>
    <xf numFmtId="0" fontId="4" fillId="8" borderId="1" xfId="7" applyFont="1" applyFill="1" applyBorder="1" applyAlignment="1" applyProtection="1">
      <alignment horizontal="left" vertical="center" wrapText="1"/>
      <protection locked="0"/>
    </xf>
    <xf numFmtId="0" fontId="4" fillId="8" borderId="4" xfId="7" applyFont="1" applyFill="1" applyBorder="1" applyAlignment="1" applyProtection="1">
      <alignment horizontal="center" vertical="center" wrapText="1"/>
      <protection locked="0"/>
    </xf>
    <xf numFmtId="0" fontId="4" fillId="8" borderId="18" xfId="7" applyFont="1" applyFill="1" applyBorder="1" applyAlignment="1" applyProtection="1">
      <alignment horizontal="center" vertical="center" wrapText="1"/>
      <protection locked="0"/>
    </xf>
    <xf numFmtId="0" fontId="4" fillId="8" borderId="1" xfId="7" applyFont="1" applyFill="1" applyBorder="1" applyAlignment="1" applyProtection="1">
      <alignment horizontal="center" vertical="center" wrapText="1"/>
      <protection locked="0"/>
    </xf>
    <xf numFmtId="9" fontId="4" fillId="8" borderId="4" xfId="8" applyFont="1" applyFill="1" applyBorder="1" applyAlignment="1" applyProtection="1">
      <alignment horizontal="center" vertical="center" wrapText="1"/>
      <protection hidden="1"/>
    </xf>
    <xf numFmtId="9" fontId="4" fillId="8" borderId="18" xfId="8" applyFont="1" applyFill="1" applyBorder="1" applyAlignment="1" applyProtection="1">
      <alignment horizontal="center" vertical="center" wrapText="1"/>
      <protection hidden="1"/>
    </xf>
    <xf numFmtId="9" fontId="4" fillId="8" borderId="1" xfId="8" applyFont="1" applyFill="1" applyBorder="1" applyAlignment="1" applyProtection="1">
      <alignment horizontal="center" vertical="center" wrapText="1"/>
      <protection hidden="1"/>
    </xf>
    <xf numFmtId="0" fontId="4" fillId="8" borderId="27" xfId="7" applyFont="1" applyFill="1" applyBorder="1" applyAlignment="1" applyProtection="1">
      <alignment vertical="center" wrapText="1"/>
      <protection locked="0"/>
    </xf>
    <xf numFmtId="9" fontId="4" fillId="8" borderId="25" xfId="7" applyNumberFormat="1" applyFont="1" applyFill="1" applyBorder="1" applyAlignment="1" applyProtection="1">
      <alignment horizontal="center" vertical="center" wrapText="1"/>
      <protection hidden="1"/>
    </xf>
    <xf numFmtId="0" fontId="4" fillId="8" borderId="24" xfId="7" applyFont="1" applyFill="1" applyBorder="1" applyAlignment="1" applyProtection="1">
      <alignment horizontal="justify" vertical="center" wrapText="1"/>
      <protection locked="0"/>
    </xf>
    <xf numFmtId="0" fontId="4" fillId="8" borderId="21" xfId="7" applyFont="1" applyFill="1" applyBorder="1" applyAlignment="1" applyProtection="1">
      <alignment horizontal="justify" vertical="center" wrapText="1"/>
      <protection locked="0"/>
    </xf>
    <xf numFmtId="0" fontId="4" fillId="8" borderId="17" xfId="7" applyFont="1" applyFill="1" applyBorder="1" applyAlignment="1" applyProtection="1">
      <alignment horizontal="justify" vertical="center" wrapText="1"/>
      <protection locked="0"/>
    </xf>
    <xf numFmtId="0" fontId="4" fillId="8" borderId="4" xfId="7" applyFont="1" applyFill="1" applyBorder="1" applyAlignment="1" applyProtection="1">
      <alignment horizontal="justify" vertical="center" wrapText="1"/>
      <protection locked="0"/>
    </xf>
    <xf numFmtId="0" fontId="4" fillId="8" borderId="18" xfId="7" applyFont="1" applyFill="1" applyBorder="1" applyAlignment="1" applyProtection="1">
      <alignment horizontal="justify" vertical="center" wrapText="1"/>
      <protection locked="0"/>
    </xf>
    <xf numFmtId="0" fontId="4" fillId="8" borderId="1" xfId="7" applyFont="1" applyFill="1" applyBorder="1" applyAlignment="1" applyProtection="1">
      <alignment horizontal="justify" vertical="center" wrapText="1"/>
      <protection locked="0"/>
    </xf>
    <xf numFmtId="9" fontId="4" fillId="8" borderId="4" xfId="8" applyFont="1" applyFill="1" applyBorder="1" applyAlignment="1" applyProtection="1">
      <alignment horizontal="justify" vertical="center" wrapText="1"/>
      <protection hidden="1"/>
    </xf>
    <xf numFmtId="9" fontId="4" fillId="8" borderId="18" xfId="8" applyFont="1" applyFill="1" applyBorder="1" applyAlignment="1" applyProtection="1">
      <alignment horizontal="justify" vertical="center" wrapText="1"/>
      <protection hidden="1"/>
    </xf>
    <xf numFmtId="9" fontId="4" fillId="8" borderId="1" xfId="8" applyFont="1" applyFill="1" applyBorder="1" applyAlignment="1" applyProtection="1">
      <alignment horizontal="justify" vertical="center" wrapText="1"/>
      <protection hidden="1"/>
    </xf>
    <xf numFmtId="0" fontId="4" fillId="8" borderId="27" xfId="7" applyFont="1" applyFill="1" applyBorder="1" applyAlignment="1" applyProtection="1">
      <alignment horizontal="justify" vertical="center" wrapText="1"/>
      <protection locked="0"/>
    </xf>
    <xf numFmtId="0" fontId="4" fillId="8" borderId="3" xfId="7" applyFont="1" applyFill="1" applyBorder="1" applyAlignment="1" applyProtection="1">
      <alignment horizontal="right" vertical="center" wrapText="1"/>
      <protection locked="0"/>
    </xf>
    <xf numFmtId="0" fontId="4" fillId="11" borderId="2" xfId="7" applyFont="1" applyFill="1" applyBorder="1" applyAlignment="1" applyProtection="1">
      <alignment horizontal="center" vertical="center" wrapText="1"/>
      <protection locked="0"/>
    </xf>
    <xf numFmtId="0" fontId="4" fillId="11" borderId="4" xfId="7" applyFont="1" applyFill="1" applyBorder="1" applyAlignment="1" applyProtection="1">
      <alignment horizontal="center" vertical="center" wrapText="1"/>
      <protection locked="0"/>
    </xf>
    <xf numFmtId="0" fontId="4" fillId="11" borderId="18" xfId="7" applyFont="1" applyFill="1" applyBorder="1" applyAlignment="1" applyProtection="1">
      <alignment horizontal="center" vertical="center" wrapText="1"/>
      <protection locked="0"/>
    </xf>
    <xf numFmtId="0" fontId="4" fillId="11" borderId="1" xfId="7" applyFont="1" applyFill="1" applyBorder="1" applyAlignment="1" applyProtection="1">
      <alignment horizontal="center" vertical="center" wrapText="1"/>
      <protection locked="0"/>
    </xf>
    <xf numFmtId="0" fontId="4" fillId="11" borderId="5" xfId="7" applyFont="1" applyFill="1" applyBorder="1" applyAlignment="1" applyProtection="1">
      <alignment horizontal="center" vertical="center" wrapText="1"/>
      <protection locked="0"/>
    </xf>
    <xf numFmtId="0" fontId="4" fillId="11" borderId="6" xfId="7" applyFont="1" applyFill="1" applyBorder="1" applyAlignment="1" applyProtection="1">
      <alignment horizontal="center" vertical="center" wrapText="1"/>
      <protection locked="0"/>
    </xf>
    <xf numFmtId="0" fontId="4" fillId="11" borderId="7" xfId="7" applyFont="1" applyFill="1" applyBorder="1" applyAlignment="1" applyProtection="1">
      <alignment horizontal="center" vertical="center" wrapText="1"/>
      <protection locked="0"/>
    </xf>
    <xf numFmtId="0" fontId="19" fillId="0" borderId="2" xfId="7" applyFont="1" applyBorder="1" applyAlignment="1" applyProtection="1">
      <alignment horizontal="left" vertical="center" wrapText="1"/>
      <protection locked="0"/>
    </xf>
    <xf numFmtId="0" fontId="4" fillId="8" borderId="0" xfId="7" applyFont="1" applyFill="1" applyAlignment="1" applyProtection="1">
      <alignment horizontal="right" vertical="center" wrapText="1"/>
      <protection locked="0"/>
    </xf>
    <xf numFmtId="0" fontId="4" fillId="8" borderId="9" xfId="7" applyFont="1" applyFill="1" applyBorder="1" applyAlignment="1" applyProtection="1">
      <alignment horizontal="right" vertical="center" wrapText="1"/>
      <protection locked="0"/>
    </xf>
    <xf numFmtId="14" fontId="4" fillId="8" borderId="2" xfId="7" applyNumberFormat="1" applyFont="1" applyFill="1" applyBorder="1" applyAlignment="1" applyProtection="1">
      <alignment horizontal="center" vertical="center" wrapText="1"/>
      <protection locked="0"/>
    </xf>
    <xf numFmtId="0" fontId="4" fillId="8" borderId="2" xfId="7" applyFont="1" applyFill="1" applyBorder="1" applyAlignment="1" applyProtection="1">
      <alignment horizontal="center" vertical="center" wrapText="1"/>
      <protection locked="0"/>
    </xf>
    <xf numFmtId="0" fontId="4" fillId="8" borderId="5" xfId="7" applyFont="1" applyFill="1" applyBorder="1" applyAlignment="1" applyProtection="1">
      <alignment horizontal="center" vertical="center" wrapText="1"/>
      <protection locked="0"/>
    </xf>
    <xf numFmtId="0" fontId="4" fillId="8" borderId="7" xfId="7" applyFont="1" applyFill="1" applyBorder="1" applyAlignment="1" applyProtection="1">
      <alignment horizontal="center" vertical="center" wrapText="1"/>
      <protection locked="0"/>
    </xf>
    <xf numFmtId="0" fontId="4" fillId="8" borderId="6" xfId="7" applyFont="1" applyFill="1" applyBorder="1" applyAlignment="1" applyProtection="1">
      <alignment horizontal="center" vertical="center" wrapText="1"/>
      <protection locked="0"/>
    </xf>
    <xf numFmtId="0" fontId="4" fillId="3" borderId="2" xfId="7" applyFont="1" applyFill="1" applyBorder="1" applyAlignment="1" applyProtection="1">
      <alignment horizontal="center" vertical="center" wrapText="1"/>
      <protection locked="0"/>
    </xf>
    <xf numFmtId="0" fontId="13" fillId="9" borderId="2" xfId="7" applyFont="1" applyFill="1" applyBorder="1" applyAlignment="1" applyProtection="1">
      <alignment horizontal="center" vertical="center" wrapText="1"/>
      <protection locked="0"/>
    </xf>
    <xf numFmtId="0" fontId="17" fillId="0" borderId="2" xfId="7" applyFont="1" applyBorder="1" applyAlignment="1" applyProtection="1">
      <alignment horizontal="center" vertical="center" wrapText="1"/>
      <protection locked="0"/>
    </xf>
    <xf numFmtId="0" fontId="4" fillId="3" borderId="4" xfId="7" applyFont="1" applyFill="1" applyBorder="1" applyAlignment="1" applyProtection="1">
      <alignment horizontal="center" vertical="center" wrapText="1"/>
      <protection locked="0"/>
    </xf>
    <xf numFmtId="0" fontId="4" fillId="3" borderId="1" xfId="7" applyFont="1" applyFill="1" applyBorder="1" applyAlignment="1" applyProtection="1">
      <alignment horizontal="center" vertical="center" wrapText="1"/>
      <protection locked="0"/>
    </xf>
    <xf numFmtId="0" fontId="13" fillId="3" borderId="4" xfId="7" applyFont="1" applyFill="1" applyBorder="1" applyAlignment="1" applyProtection="1">
      <alignment horizontal="center" vertical="center" wrapText="1"/>
      <protection locked="0"/>
    </xf>
    <xf numFmtId="0" fontId="13" fillId="3" borderId="1" xfId="7" applyFont="1" applyFill="1" applyBorder="1" applyAlignment="1" applyProtection="1">
      <alignment horizontal="center" vertical="center" wrapText="1"/>
      <protection locked="0"/>
    </xf>
    <xf numFmtId="14" fontId="4" fillId="8" borderId="5" xfId="7" applyNumberFormat="1" applyFont="1" applyFill="1" applyBorder="1" applyAlignment="1" applyProtection="1">
      <alignment horizontal="center" wrapText="1"/>
      <protection locked="0"/>
    </xf>
    <xf numFmtId="0" fontId="4" fillId="8" borderId="7" xfId="7" applyFont="1" applyFill="1" applyBorder="1" applyAlignment="1" applyProtection="1">
      <alignment horizontal="center" wrapText="1"/>
      <protection locked="0"/>
    </xf>
    <xf numFmtId="0" fontId="4" fillId="8" borderId="8" xfId="7" applyFont="1" applyFill="1" applyBorder="1" applyAlignment="1" applyProtection="1">
      <alignment horizontal="right" vertical="center" wrapText="1"/>
      <protection locked="0"/>
    </xf>
    <xf numFmtId="0" fontId="21" fillId="8" borderId="12" xfId="7" applyFont="1" applyFill="1" applyBorder="1" applyAlignment="1" applyProtection="1">
      <alignment horizontal="center"/>
      <protection locked="0"/>
    </xf>
    <xf numFmtId="0" fontId="21" fillId="8" borderId="13" xfId="7" applyFont="1" applyFill="1" applyBorder="1" applyAlignment="1" applyProtection="1">
      <alignment horizontal="center"/>
      <protection locked="0"/>
    </xf>
    <xf numFmtId="0" fontId="21" fillId="8" borderId="8" xfId="7" applyFont="1" applyFill="1" applyBorder="1" applyAlignment="1" applyProtection="1">
      <alignment horizontal="center"/>
      <protection locked="0"/>
    </xf>
    <xf numFmtId="0" fontId="21" fillId="8" borderId="9" xfId="7" applyFont="1" applyFill="1" applyBorder="1" applyAlignment="1" applyProtection="1">
      <alignment horizontal="center"/>
      <protection locked="0"/>
    </xf>
    <xf numFmtId="0" fontId="21" fillId="8" borderId="10" xfId="7" applyFont="1" applyFill="1" applyBorder="1" applyAlignment="1" applyProtection="1">
      <alignment horizontal="center"/>
      <protection locked="0"/>
    </xf>
    <xf numFmtId="0" fontId="21" fillId="8" borderId="11" xfId="7" applyFont="1" applyFill="1" applyBorder="1" applyAlignment="1" applyProtection="1">
      <alignment horizontal="center"/>
      <protection locked="0"/>
    </xf>
    <xf numFmtId="0" fontId="11" fillId="8" borderId="12" xfId="7" applyFont="1" applyFill="1" applyBorder="1" applyAlignment="1" applyProtection="1">
      <alignment horizontal="center" vertical="center" wrapText="1"/>
      <protection locked="0"/>
    </xf>
    <xf numFmtId="0" fontId="11" fillId="8" borderId="14" xfId="7" applyFont="1" applyFill="1" applyBorder="1" applyAlignment="1" applyProtection="1">
      <alignment horizontal="center" vertical="center" wrapText="1"/>
      <protection locked="0"/>
    </xf>
    <xf numFmtId="0" fontId="11" fillId="8" borderId="13" xfId="7" applyFont="1" applyFill="1" applyBorder="1" applyAlignment="1" applyProtection="1">
      <alignment horizontal="center" vertical="center" wrapText="1"/>
      <protection locked="0"/>
    </xf>
    <xf numFmtId="0" fontId="11" fillId="8" borderId="8" xfId="7" applyFont="1" applyFill="1" applyBorder="1" applyAlignment="1" applyProtection="1">
      <alignment horizontal="center" vertical="center" wrapText="1"/>
      <protection locked="0"/>
    </xf>
    <xf numFmtId="0" fontId="11" fillId="8" borderId="0" xfId="7" applyFont="1" applyFill="1" applyAlignment="1" applyProtection="1">
      <alignment horizontal="center" vertical="center" wrapText="1"/>
      <protection locked="0"/>
    </xf>
    <xf numFmtId="0" fontId="11" fillId="8" borderId="9" xfId="7" applyFont="1" applyFill="1" applyBorder="1" applyAlignment="1" applyProtection="1">
      <alignment horizontal="center" vertical="center" wrapText="1"/>
      <protection locked="0"/>
    </xf>
    <xf numFmtId="0" fontId="11" fillId="8" borderId="10" xfId="7" applyFont="1" applyFill="1" applyBorder="1" applyAlignment="1" applyProtection="1">
      <alignment horizontal="center" vertical="center" wrapText="1"/>
      <protection locked="0"/>
    </xf>
    <xf numFmtId="0" fontId="11" fillId="8" borderId="3" xfId="7" applyFont="1" applyFill="1" applyBorder="1" applyAlignment="1" applyProtection="1">
      <alignment horizontal="center" vertical="center" wrapText="1"/>
      <protection locked="0"/>
    </xf>
    <xf numFmtId="0" fontId="11" fillId="8" borderId="11" xfId="7" applyFont="1" applyFill="1" applyBorder="1" applyAlignment="1" applyProtection="1">
      <alignment horizontal="center" vertical="center" wrapText="1"/>
      <protection locked="0"/>
    </xf>
    <xf numFmtId="0" fontId="4" fillId="0" borderId="2" xfId="0" applyFont="1" applyBorder="1" applyAlignment="1">
      <alignment vertical="center" wrapText="1"/>
    </xf>
    <xf numFmtId="0" fontId="4" fillId="2" borderId="2" xfId="0" applyFont="1" applyFill="1" applyBorder="1" applyAlignment="1">
      <alignment horizontal="center"/>
    </xf>
    <xf numFmtId="0" fontId="4" fillId="0" borderId="2" xfId="0" applyFont="1" applyBorder="1" applyAlignment="1">
      <alignment horizontal="justify" vertical="center" wrapText="1"/>
    </xf>
    <xf numFmtId="0" fontId="11" fillId="2" borderId="12"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2" borderId="9"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4" fillId="3" borderId="2" xfId="0" applyFont="1" applyFill="1" applyBorder="1" applyAlignment="1">
      <alignment horizontal="center" vertical="center"/>
    </xf>
    <xf numFmtId="0" fontId="0" fillId="3" borderId="2" xfId="0" applyFill="1" applyBorder="1" applyAlignment="1">
      <alignment horizontal="center" vertical="center"/>
    </xf>
    <xf numFmtId="0" fontId="4" fillId="3" borderId="2" xfId="0" applyFont="1" applyFill="1" applyBorder="1" applyAlignment="1">
      <alignment horizontal="center" vertical="center" wrapText="1"/>
    </xf>
    <xf numFmtId="0" fontId="0" fillId="3" borderId="2" xfId="0" applyFill="1" applyBorder="1" applyAlignment="1">
      <alignment horizontal="center" vertical="center" wrapText="1"/>
    </xf>
    <xf numFmtId="0" fontId="4" fillId="8" borderId="2" xfId="0" applyFont="1" applyFill="1" applyBorder="1" applyAlignment="1">
      <alignment horizontal="left" vertical="center" wrapText="1"/>
    </xf>
    <xf numFmtId="0" fontId="4" fillId="3" borderId="4" xfId="0" applyFont="1" applyFill="1" applyBorder="1" applyAlignment="1">
      <alignment horizontal="center" vertical="center"/>
    </xf>
    <xf numFmtId="0" fontId="0" fillId="3" borderId="4" xfId="0" applyFill="1" applyBorder="1" applyAlignment="1">
      <alignment horizontal="center" vertical="center"/>
    </xf>
    <xf numFmtId="0" fontId="4" fillId="0" borderId="2" xfId="0" applyFont="1" applyBorder="1" applyAlignment="1">
      <alignment horizontal="left" vertical="center" wrapText="1"/>
    </xf>
    <xf numFmtId="0" fontId="1" fillId="0" borderId="0" xfId="7" applyAlignment="1">
      <alignment horizontal="center" vertical="center"/>
    </xf>
    <xf numFmtId="0" fontId="12" fillId="0" borderId="0" xfId="7" applyFont="1" applyAlignment="1">
      <alignment horizontal="center" vertical="center"/>
    </xf>
    <xf numFmtId="0" fontId="12" fillId="0" borderId="0" xfId="7" applyFont="1" applyAlignment="1">
      <alignment horizontal="center"/>
    </xf>
    <xf numFmtId="0" fontId="12" fillId="0" borderId="0" xfId="2" applyFont="1" applyAlignment="1">
      <alignment horizontal="center"/>
    </xf>
    <xf numFmtId="0" fontId="3" fillId="0" borderId="0" xfId="2" applyAlignment="1">
      <alignment horizontal="center" vertical="center"/>
    </xf>
    <xf numFmtId="0" fontId="12" fillId="0" borderId="0" xfId="2" applyFont="1" applyAlignment="1">
      <alignment horizontal="center" vertical="center"/>
    </xf>
  </cellXfs>
  <cellStyles count="9">
    <cellStyle name="Normal" xfId="0" builtinId="0"/>
    <cellStyle name="Normal 2" xfId="2" xr:uid="{00000000-0005-0000-0000-000001000000}"/>
    <cellStyle name="Normal 2 2" xfId="4" xr:uid="{00000000-0005-0000-0000-000002000000}"/>
    <cellStyle name="Normal 2 3" xfId="5" xr:uid="{00000000-0005-0000-0000-000003000000}"/>
    <cellStyle name="Normal 2 4" xfId="7" xr:uid="{00000000-0005-0000-0000-000004000000}"/>
    <cellStyle name="Porcentaje" xfId="1" builtinId="5"/>
    <cellStyle name="Porcentaje 2" xfId="3" xr:uid="{00000000-0005-0000-0000-000006000000}"/>
    <cellStyle name="Porcentaje 2 2" xfId="6" xr:uid="{00000000-0005-0000-0000-000007000000}"/>
    <cellStyle name="Porcentaje 2 3" xfId="8" xr:uid="{00000000-0005-0000-0000-000008000000}"/>
  </cellStyles>
  <dxfs count="9">
    <dxf>
      <font>
        <color rgb="FFFF0000"/>
      </font>
    </dxf>
    <dxf>
      <font>
        <color auto="1"/>
      </font>
      <fill>
        <patternFill>
          <bgColor rgb="FFFF0000"/>
        </patternFill>
      </fill>
    </dxf>
    <dxf>
      <font>
        <color auto="1"/>
      </font>
      <fill>
        <patternFill>
          <bgColor theme="9" tint="-0.24994659260841701"/>
        </patternFill>
      </fill>
    </dxf>
    <dxf>
      <fill>
        <patternFill>
          <bgColor rgb="FFFFFF00"/>
        </patternFill>
      </fill>
    </dxf>
    <dxf>
      <fill>
        <patternFill>
          <bgColor rgb="FF92D050"/>
        </patternFill>
      </fill>
    </dxf>
    <dxf>
      <font>
        <color auto="1"/>
      </font>
      <fill>
        <patternFill>
          <bgColor rgb="FFFF0000"/>
        </patternFill>
      </fill>
    </dxf>
    <dxf>
      <font>
        <color auto="1"/>
      </font>
      <fill>
        <patternFill>
          <bgColor theme="9" tint="-0.24994659260841701"/>
        </patternFill>
      </fill>
    </dxf>
    <dxf>
      <fill>
        <patternFill>
          <bgColor rgb="FFFFFF00"/>
        </patternFill>
      </fill>
    </dxf>
    <dxf>
      <fill>
        <patternFill>
          <bgColor rgb="FF92D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812104</xdr:colOff>
      <xdr:row>0</xdr:row>
      <xdr:rowOff>118409</xdr:rowOff>
    </xdr:from>
    <xdr:to>
      <xdr:col>1</xdr:col>
      <xdr:colOff>1342889</xdr:colOff>
      <xdr:row>3</xdr:row>
      <xdr:rowOff>175559</xdr:rowOff>
    </xdr:to>
    <xdr:pic>
      <xdr:nvPicPr>
        <xdr:cNvPr id="13856" name="Picture 1" descr="escudo-alc">
          <a:extLst>
            <a:ext uri="{FF2B5EF4-FFF2-40B4-BE49-F238E27FC236}">
              <a16:creationId xmlns:a16="http://schemas.microsoft.com/office/drawing/2014/main" id="{4A41FD61-A07A-4A7D-B190-45FB48B079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2104" y="118409"/>
          <a:ext cx="1559485" cy="857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2</xdr:col>
      <xdr:colOff>3838</xdr:colOff>
      <xdr:row>1</xdr:row>
      <xdr:rowOff>81040</xdr:rowOff>
    </xdr:from>
    <xdr:ext cx="1452927" cy="864375"/>
    <xdr:pic>
      <xdr:nvPicPr>
        <xdr:cNvPr id="2" name="Imagen 1" descr="escudo-alc">
          <a:extLst>
            <a:ext uri="{FF2B5EF4-FFF2-40B4-BE49-F238E27FC236}">
              <a16:creationId xmlns:a16="http://schemas.microsoft.com/office/drawing/2014/main" id="{2A9637B6-96E5-4BCB-9F77-1FE44F7859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1088" y="147715"/>
          <a:ext cx="1452927" cy="86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xdr:from>
      <xdr:col>1</xdr:col>
      <xdr:colOff>23379</xdr:colOff>
      <xdr:row>0</xdr:row>
      <xdr:rowOff>123825</xdr:rowOff>
    </xdr:from>
    <xdr:to>
      <xdr:col>1</xdr:col>
      <xdr:colOff>1372466</xdr:colOff>
      <xdr:row>3</xdr:row>
      <xdr:rowOff>142009</xdr:rowOff>
    </xdr:to>
    <xdr:pic>
      <xdr:nvPicPr>
        <xdr:cNvPr id="18478" name="Picture 1" descr="escudo-alc">
          <a:extLst>
            <a:ext uri="{FF2B5EF4-FFF2-40B4-BE49-F238E27FC236}">
              <a16:creationId xmlns:a16="http://schemas.microsoft.com/office/drawing/2014/main" id="{0E36094A-8443-44E1-969F-4906319936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004" y="123825"/>
          <a:ext cx="1349087" cy="7706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A15"/>
  <sheetViews>
    <sheetView tabSelected="1" view="pageBreakPreview" zoomScale="90" zoomScaleNormal="25" zoomScaleSheetLayoutView="90" zoomScalePageLayoutView="51" workbookViewId="0">
      <selection sqref="A1:B4"/>
    </sheetView>
  </sheetViews>
  <sheetFormatPr baseColWidth="10" defaultColWidth="11.42578125" defaultRowHeight="12.75" x14ac:dyDescent="0.2"/>
  <cols>
    <col min="1" max="1" width="15.28515625" style="8" customWidth="1"/>
    <col min="2" max="2" width="30.28515625" style="8" customWidth="1"/>
    <col min="3" max="3" width="27.140625" style="8" customWidth="1"/>
    <col min="4" max="4" width="15.28515625" style="8" customWidth="1"/>
    <col min="5" max="5" width="14.28515625" style="8" customWidth="1"/>
    <col min="6" max="6" width="30.7109375" style="8" customWidth="1"/>
    <col min="7" max="7" width="47" style="8" customWidth="1"/>
    <col min="8" max="8" width="21" style="8" customWidth="1"/>
    <col min="9" max="9" width="18.85546875" style="8" customWidth="1"/>
    <col min="10" max="10" width="16.28515625" style="8" customWidth="1"/>
    <col min="11" max="11" width="10" style="8" customWidth="1"/>
    <col min="12" max="12" width="13.140625" style="8" customWidth="1"/>
    <col min="13" max="13" width="61.85546875" style="8" customWidth="1"/>
    <col min="14" max="15" width="10.85546875" style="8" customWidth="1"/>
    <col min="16" max="16" width="16.28515625" style="8" customWidth="1"/>
    <col min="17" max="17" width="10" style="8" customWidth="1"/>
    <col min="18" max="18" width="13.140625" style="8" customWidth="1"/>
    <col min="19" max="19" width="11.7109375" style="8" customWidth="1"/>
    <col min="20" max="20" width="60.140625" style="8" customWidth="1"/>
    <col min="21" max="21" width="14.85546875" style="8" customWidth="1"/>
    <col min="22" max="22" width="30.140625" style="8" customWidth="1"/>
    <col min="23" max="23" width="9.42578125" style="8" customWidth="1"/>
    <col min="24" max="24" width="10.140625" style="8" bestFit="1" customWidth="1"/>
    <col min="25" max="25" width="14.85546875" style="8" customWidth="1"/>
    <col min="26" max="26" width="13.140625" style="8" customWidth="1"/>
    <col min="27" max="27" width="12.42578125" style="8" customWidth="1"/>
    <col min="28" max="28" width="73.42578125" style="8" customWidth="1"/>
    <col min="29" max="29" width="15.42578125" style="64" customWidth="1"/>
    <col min="30" max="30" width="38.140625" style="8" customWidth="1"/>
    <col min="31" max="31" width="11.5703125" style="8" customWidth="1"/>
    <col min="32" max="32" width="11.140625" style="8" bestFit="1" customWidth="1"/>
    <col min="33" max="33" width="12.42578125" style="8" customWidth="1"/>
    <col min="34" max="34" width="73" style="8" customWidth="1"/>
    <col min="35" max="35" width="15" style="8" customWidth="1"/>
    <col min="36" max="36" width="34.7109375" style="8" customWidth="1"/>
    <col min="37" max="37" width="9.85546875" style="8" customWidth="1"/>
    <col min="38" max="38" width="12.85546875" style="8" customWidth="1"/>
    <col min="39" max="39" width="13.140625" style="8" customWidth="1"/>
    <col min="40" max="40" width="34.140625" style="8" customWidth="1"/>
    <col min="41" max="41" width="15.140625" style="8" customWidth="1"/>
    <col min="42" max="42" width="34.7109375" style="8" customWidth="1"/>
    <col min="43" max="43" width="9.85546875" style="8" customWidth="1"/>
    <col min="44" max="44" width="13.140625" style="8" customWidth="1"/>
    <col min="45" max="45" width="12.42578125" style="8" customWidth="1"/>
    <col min="46" max="46" width="34.140625" style="8" customWidth="1"/>
    <col min="47" max="47" width="16.42578125" style="8" customWidth="1"/>
    <col min="48" max="48" width="34.7109375" style="8" customWidth="1"/>
    <col min="49" max="49" width="2.42578125" style="8" customWidth="1"/>
    <col min="50" max="52" width="11.42578125" style="8" customWidth="1"/>
    <col min="53" max="16384" width="11.42578125" style="8"/>
  </cols>
  <sheetData>
    <row r="1" spans="1:53" ht="21" customHeight="1" x14ac:dyDescent="0.2">
      <c r="A1" s="135"/>
      <c r="B1" s="135"/>
      <c r="C1" s="138" t="s">
        <v>0</v>
      </c>
      <c r="D1" s="139"/>
      <c r="E1" s="139"/>
      <c r="F1" s="139"/>
      <c r="G1" s="139"/>
      <c r="H1" s="139"/>
      <c r="I1" s="139"/>
      <c r="J1" s="139"/>
      <c r="K1" s="139"/>
      <c r="L1" s="139"/>
      <c r="M1" s="139"/>
      <c r="N1" s="139"/>
      <c r="O1" s="139"/>
      <c r="P1" s="139"/>
      <c r="Q1" s="139"/>
      <c r="R1" s="139"/>
      <c r="S1" s="139"/>
      <c r="T1" s="139"/>
      <c r="U1" s="139"/>
      <c r="V1" s="139"/>
      <c r="W1" s="139"/>
      <c r="X1" s="139"/>
      <c r="Y1" s="139"/>
      <c r="Z1" s="139"/>
      <c r="AA1" s="139"/>
      <c r="AB1" s="139"/>
      <c r="AC1" s="139"/>
      <c r="AD1" s="139"/>
      <c r="AE1" s="139"/>
      <c r="AF1" s="139"/>
      <c r="AG1" s="139"/>
      <c r="AH1" s="139"/>
      <c r="AI1" s="139"/>
      <c r="AJ1" s="139"/>
      <c r="AK1" s="139"/>
      <c r="AL1" s="139"/>
      <c r="AM1" s="139"/>
      <c r="AN1" s="139"/>
      <c r="AO1" s="139"/>
      <c r="AP1" s="139"/>
      <c r="AQ1" s="139"/>
      <c r="AR1" s="139"/>
      <c r="AS1" s="139"/>
      <c r="AT1" s="140"/>
      <c r="AU1" s="37" t="s">
        <v>1</v>
      </c>
      <c r="AV1" s="35" t="s">
        <v>2</v>
      </c>
      <c r="AW1" s="20"/>
      <c r="AX1" s="9"/>
      <c r="AY1" s="9"/>
      <c r="AZ1" s="9"/>
      <c r="BA1" s="9"/>
    </row>
    <row r="2" spans="1:53" ht="21" customHeight="1" x14ac:dyDescent="0.2">
      <c r="A2" s="135"/>
      <c r="B2" s="135"/>
      <c r="C2" s="141"/>
      <c r="D2" s="142"/>
      <c r="E2" s="142"/>
      <c r="F2" s="142"/>
      <c r="G2" s="142"/>
      <c r="H2" s="142"/>
      <c r="I2" s="142"/>
      <c r="J2" s="142"/>
      <c r="K2" s="142"/>
      <c r="L2" s="142"/>
      <c r="M2" s="142"/>
      <c r="N2" s="142"/>
      <c r="O2" s="142"/>
      <c r="P2" s="142"/>
      <c r="Q2" s="142"/>
      <c r="R2" s="142"/>
      <c r="S2" s="142"/>
      <c r="T2" s="142"/>
      <c r="U2" s="142"/>
      <c r="V2" s="142"/>
      <c r="W2" s="142"/>
      <c r="X2" s="142"/>
      <c r="Y2" s="142"/>
      <c r="Z2" s="142"/>
      <c r="AA2" s="142"/>
      <c r="AB2" s="142"/>
      <c r="AC2" s="142"/>
      <c r="AD2" s="142"/>
      <c r="AE2" s="142"/>
      <c r="AF2" s="142"/>
      <c r="AG2" s="142"/>
      <c r="AH2" s="142"/>
      <c r="AI2" s="142"/>
      <c r="AJ2" s="142"/>
      <c r="AK2" s="142"/>
      <c r="AL2" s="142"/>
      <c r="AM2" s="142"/>
      <c r="AN2" s="142"/>
      <c r="AO2" s="142"/>
      <c r="AP2" s="142"/>
      <c r="AQ2" s="142"/>
      <c r="AR2" s="142"/>
      <c r="AS2" s="142"/>
      <c r="AT2" s="143"/>
      <c r="AU2" s="37" t="s">
        <v>3</v>
      </c>
      <c r="AV2" s="35">
        <v>4</v>
      </c>
      <c r="AW2" s="20"/>
      <c r="AX2" s="9"/>
      <c r="AY2" s="9"/>
      <c r="AZ2" s="9"/>
      <c r="BA2" s="9"/>
    </row>
    <row r="3" spans="1:53" ht="21" customHeight="1" x14ac:dyDescent="0.2">
      <c r="A3" s="135"/>
      <c r="B3" s="135"/>
      <c r="C3" s="141"/>
      <c r="D3" s="142"/>
      <c r="E3" s="142"/>
      <c r="F3" s="142"/>
      <c r="G3" s="142"/>
      <c r="H3" s="142"/>
      <c r="I3" s="142"/>
      <c r="J3" s="142"/>
      <c r="K3" s="142"/>
      <c r="L3" s="142"/>
      <c r="M3" s="142"/>
      <c r="N3" s="142"/>
      <c r="O3" s="142"/>
      <c r="P3" s="142"/>
      <c r="Q3" s="142"/>
      <c r="R3" s="142"/>
      <c r="S3" s="142"/>
      <c r="T3" s="142"/>
      <c r="U3" s="142"/>
      <c r="V3" s="142"/>
      <c r="W3" s="142"/>
      <c r="X3" s="142"/>
      <c r="Y3" s="142"/>
      <c r="Z3" s="142"/>
      <c r="AA3" s="142"/>
      <c r="AB3" s="142"/>
      <c r="AC3" s="142"/>
      <c r="AD3" s="142"/>
      <c r="AE3" s="142"/>
      <c r="AF3" s="142"/>
      <c r="AG3" s="142"/>
      <c r="AH3" s="142"/>
      <c r="AI3" s="142"/>
      <c r="AJ3" s="142"/>
      <c r="AK3" s="142"/>
      <c r="AL3" s="142"/>
      <c r="AM3" s="142"/>
      <c r="AN3" s="142"/>
      <c r="AO3" s="142"/>
      <c r="AP3" s="142"/>
      <c r="AQ3" s="142"/>
      <c r="AR3" s="142"/>
      <c r="AS3" s="142"/>
      <c r="AT3" s="143"/>
      <c r="AU3" s="37" t="s">
        <v>4</v>
      </c>
      <c r="AV3" s="35" t="s">
        <v>5</v>
      </c>
      <c r="AW3" s="20"/>
      <c r="AX3" s="9"/>
      <c r="AY3" s="9"/>
      <c r="AZ3" s="9"/>
      <c r="BA3" s="9"/>
    </row>
    <row r="4" spans="1:53" ht="21" customHeight="1" x14ac:dyDescent="0.2">
      <c r="A4" s="135"/>
      <c r="B4" s="135"/>
      <c r="C4" s="144"/>
      <c r="D4" s="145"/>
      <c r="E4" s="145"/>
      <c r="F4" s="145"/>
      <c r="G4" s="145"/>
      <c r="H4" s="145"/>
      <c r="I4" s="145"/>
      <c r="J4" s="145"/>
      <c r="K4" s="145"/>
      <c r="L4" s="145"/>
      <c r="M4" s="145"/>
      <c r="N4" s="145"/>
      <c r="O4" s="145"/>
      <c r="P4" s="145"/>
      <c r="Q4" s="145"/>
      <c r="R4" s="145"/>
      <c r="S4" s="145"/>
      <c r="T4" s="145"/>
      <c r="U4" s="145"/>
      <c r="V4" s="145"/>
      <c r="W4" s="145"/>
      <c r="X4" s="145"/>
      <c r="Y4" s="145"/>
      <c r="Z4" s="145"/>
      <c r="AA4" s="145"/>
      <c r="AB4" s="145"/>
      <c r="AC4" s="145"/>
      <c r="AD4" s="145"/>
      <c r="AE4" s="145"/>
      <c r="AF4" s="145"/>
      <c r="AG4" s="145"/>
      <c r="AH4" s="145"/>
      <c r="AI4" s="145"/>
      <c r="AJ4" s="145"/>
      <c r="AK4" s="145"/>
      <c r="AL4" s="145"/>
      <c r="AM4" s="145"/>
      <c r="AN4" s="145"/>
      <c r="AO4" s="145"/>
      <c r="AP4" s="145"/>
      <c r="AQ4" s="145"/>
      <c r="AR4" s="145"/>
      <c r="AS4" s="145"/>
      <c r="AT4" s="146"/>
      <c r="AU4" s="37" t="s">
        <v>6</v>
      </c>
      <c r="AV4" s="35" t="s">
        <v>7</v>
      </c>
      <c r="AW4" s="20"/>
      <c r="AX4" s="9"/>
      <c r="AY4" s="9"/>
      <c r="AZ4" s="9"/>
      <c r="BA4" s="9"/>
    </row>
    <row r="5" spans="1:53" x14ac:dyDescent="0.2">
      <c r="A5" s="148"/>
      <c r="B5" s="148"/>
      <c r="C5" s="148"/>
      <c r="D5" s="148"/>
      <c r="E5" s="148"/>
      <c r="F5" s="148"/>
      <c r="G5" s="148"/>
      <c r="H5" s="148"/>
      <c r="I5" s="148"/>
      <c r="J5" s="148"/>
      <c r="K5" s="148"/>
      <c r="L5" s="148"/>
      <c r="M5" s="148"/>
      <c r="N5" s="148"/>
      <c r="O5" s="148"/>
      <c r="P5" s="148"/>
      <c r="Q5" s="148"/>
      <c r="R5" s="148"/>
      <c r="S5" s="148"/>
      <c r="T5" s="148"/>
      <c r="U5" s="148"/>
      <c r="V5" s="148"/>
      <c r="W5" s="148"/>
      <c r="X5" s="148"/>
      <c r="Y5" s="148"/>
      <c r="Z5" s="148"/>
      <c r="AA5" s="148"/>
      <c r="AB5" s="148"/>
      <c r="AC5" s="148"/>
      <c r="AD5" s="148"/>
      <c r="AE5" s="148"/>
      <c r="AF5" s="148"/>
      <c r="AG5" s="148"/>
      <c r="AH5" s="148"/>
      <c r="AI5" s="148"/>
      <c r="AJ5" s="148"/>
      <c r="AK5" s="148"/>
      <c r="AL5" s="148"/>
      <c r="AM5" s="148"/>
      <c r="AN5" s="148"/>
      <c r="AO5" s="148"/>
      <c r="AP5" s="148"/>
      <c r="AQ5" s="148"/>
      <c r="AR5" s="148"/>
      <c r="AS5" s="148"/>
      <c r="AT5" s="148"/>
      <c r="AU5" s="148"/>
      <c r="AV5" s="43" t="s">
        <v>8</v>
      </c>
      <c r="AW5" s="20"/>
      <c r="AX5" s="9"/>
      <c r="AY5" s="9"/>
      <c r="AZ5" s="9"/>
      <c r="BA5" s="9"/>
    </row>
    <row r="6" spans="1:53" x14ac:dyDescent="0.2">
      <c r="A6" s="152" t="s">
        <v>9</v>
      </c>
      <c r="B6" s="152"/>
      <c r="C6" s="17" t="s">
        <v>10</v>
      </c>
      <c r="D6" s="16"/>
      <c r="E6" s="16"/>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20"/>
      <c r="AX6" s="9"/>
      <c r="AY6" s="9"/>
      <c r="AZ6" s="9"/>
      <c r="BA6" s="9"/>
    </row>
    <row r="7" spans="1:53" x14ac:dyDescent="0.2">
      <c r="A7" s="44"/>
      <c r="B7" s="13"/>
      <c r="C7" s="13"/>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20"/>
      <c r="AX7" s="9"/>
      <c r="AY7" s="9"/>
      <c r="AZ7" s="9"/>
      <c r="BA7" s="9"/>
    </row>
    <row r="8" spans="1:53" ht="26.25" customHeight="1" x14ac:dyDescent="0.2">
      <c r="A8" s="149" t="s">
        <v>11</v>
      </c>
      <c r="B8" s="150"/>
      <c r="C8" s="150"/>
      <c r="D8" s="150"/>
      <c r="E8" s="150"/>
      <c r="F8" s="150"/>
      <c r="G8" s="150"/>
      <c r="H8" s="150"/>
      <c r="I8" s="150"/>
      <c r="J8" s="150"/>
      <c r="K8" s="150"/>
      <c r="L8" s="151"/>
      <c r="M8" s="158" t="s">
        <v>12</v>
      </c>
      <c r="N8" s="159"/>
      <c r="O8" s="159"/>
      <c r="P8" s="159"/>
      <c r="Q8" s="159"/>
      <c r="R8" s="159"/>
      <c r="S8" s="159"/>
      <c r="T8" s="159"/>
      <c r="U8" s="159"/>
      <c r="V8" s="159"/>
      <c r="W8" s="159"/>
      <c r="X8" s="159"/>
      <c r="Y8" s="160"/>
      <c r="Z8" s="156" t="s">
        <v>13</v>
      </c>
      <c r="AA8" s="156"/>
      <c r="AB8" s="156"/>
      <c r="AC8" s="156"/>
      <c r="AD8" s="156"/>
      <c r="AE8" s="156"/>
      <c r="AF8" s="156"/>
      <c r="AG8" s="156"/>
      <c r="AH8" s="156"/>
      <c r="AI8" s="156"/>
      <c r="AJ8" s="156"/>
      <c r="AK8" s="156"/>
      <c r="AL8" s="156"/>
      <c r="AM8" s="156"/>
      <c r="AN8" s="156"/>
      <c r="AO8" s="156"/>
      <c r="AP8" s="156"/>
      <c r="AQ8" s="156"/>
      <c r="AR8" s="156"/>
      <c r="AS8" s="156"/>
      <c r="AT8" s="156"/>
      <c r="AU8" s="156"/>
      <c r="AV8" s="156"/>
      <c r="AW8" s="54"/>
      <c r="AX8" s="53"/>
      <c r="AY8" s="53"/>
      <c r="AZ8" s="53"/>
      <c r="BA8" s="53"/>
    </row>
    <row r="9" spans="1:53" s="10" customFormat="1" ht="46.5" customHeight="1" x14ac:dyDescent="0.2">
      <c r="A9" s="134" t="s">
        <v>14</v>
      </c>
      <c r="B9" s="134" t="s">
        <v>15</v>
      </c>
      <c r="C9" s="134" t="s">
        <v>16</v>
      </c>
      <c r="D9" s="134" t="s">
        <v>17</v>
      </c>
      <c r="E9" s="134" t="s">
        <v>18</v>
      </c>
      <c r="F9" s="134" t="s">
        <v>19</v>
      </c>
      <c r="G9" s="134" t="s">
        <v>20</v>
      </c>
      <c r="H9" s="134" t="s">
        <v>21</v>
      </c>
      <c r="I9" s="136" t="s">
        <v>22</v>
      </c>
      <c r="J9" s="147" t="s">
        <v>23</v>
      </c>
      <c r="K9" s="147"/>
      <c r="L9" s="147"/>
      <c r="M9" s="137" t="s">
        <v>24</v>
      </c>
      <c r="N9" s="137" t="s">
        <v>25</v>
      </c>
      <c r="O9" s="137" t="s">
        <v>26</v>
      </c>
      <c r="P9" s="147" t="s">
        <v>27</v>
      </c>
      <c r="Q9" s="147"/>
      <c r="R9" s="147"/>
      <c r="S9" s="136" t="s">
        <v>28</v>
      </c>
      <c r="T9" s="157" t="s">
        <v>29</v>
      </c>
      <c r="U9" s="157"/>
      <c r="V9" s="157"/>
      <c r="W9" s="157"/>
      <c r="X9" s="157"/>
      <c r="Y9" s="157"/>
      <c r="Z9" s="157" t="s">
        <v>30</v>
      </c>
      <c r="AA9" s="157"/>
      <c r="AB9" s="157"/>
      <c r="AC9" s="157"/>
      <c r="AD9" s="157"/>
      <c r="AE9" s="153" t="s">
        <v>31</v>
      </c>
      <c r="AF9" s="154"/>
      <c r="AG9" s="154"/>
      <c r="AH9" s="154"/>
      <c r="AI9" s="154"/>
      <c r="AJ9" s="155"/>
      <c r="AK9" s="153" t="s">
        <v>32</v>
      </c>
      <c r="AL9" s="154"/>
      <c r="AM9" s="154"/>
      <c r="AN9" s="154"/>
      <c r="AO9" s="154"/>
      <c r="AP9" s="155"/>
      <c r="AQ9" s="153" t="s">
        <v>33</v>
      </c>
      <c r="AR9" s="154"/>
      <c r="AS9" s="154"/>
      <c r="AT9" s="154"/>
      <c r="AU9" s="154"/>
      <c r="AV9" s="155"/>
      <c r="AW9" s="55"/>
      <c r="AX9" s="56"/>
      <c r="AY9" s="56"/>
      <c r="AZ9" s="56"/>
      <c r="BA9" s="56"/>
    </row>
    <row r="10" spans="1:53" ht="46.5" customHeight="1" x14ac:dyDescent="0.2">
      <c r="A10" s="134"/>
      <c r="B10" s="134"/>
      <c r="C10" s="134"/>
      <c r="D10" s="134"/>
      <c r="E10" s="134"/>
      <c r="F10" s="134"/>
      <c r="G10" s="134"/>
      <c r="H10" s="134"/>
      <c r="I10" s="137"/>
      <c r="J10" s="115" t="s">
        <v>34</v>
      </c>
      <c r="K10" s="115" t="s">
        <v>35</v>
      </c>
      <c r="L10" s="115" t="s">
        <v>36</v>
      </c>
      <c r="M10" s="137"/>
      <c r="N10" s="137"/>
      <c r="O10" s="137"/>
      <c r="P10" s="115" t="s">
        <v>34</v>
      </c>
      <c r="Q10" s="115" t="s">
        <v>35</v>
      </c>
      <c r="R10" s="115" t="s">
        <v>36</v>
      </c>
      <c r="S10" s="136"/>
      <c r="T10" s="115" t="s">
        <v>37</v>
      </c>
      <c r="U10" s="115" t="s">
        <v>38</v>
      </c>
      <c r="V10" s="115" t="s">
        <v>39</v>
      </c>
      <c r="W10" s="116" t="s">
        <v>40</v>
      </c>
      <c r="X10" s="115" t="s">
        <v>41</v>
      </c>
      <c r="Y10" s="115" t="s">
        <v>42</v>
      </c>
      <c r="Z10" s="1" t="s">
        <v>43</v>
      </c>
      <c r="AA10" s="1" t="s">
        <v>44</v>
      </c>
      <c r="AB10" s="1" t="s">
        <v>45</v>
      </c>
      <c r="AC10" s="1" t="s">
        <v>46</v>
      </c>
      <c r="AD10" s="12" t="s">
        <v>47</v>
      </c>
      <c r="AE10" s="1" t="s">
        <v>43</v>
      </c>
      <c r="AF10" s="1" t="s">
        <v>44</v>
      </c>
      <c r="AG10" s="1" t="s">
        <v>48</v>
      </c>
      <c r="AH10" s="1" t="s">
        <v>45</v>
      </c>
      <c r="AI10" s="1" t="s">
        <v>46</v>
      </c>
      <c r="AJ10" s="12" t="s">
        <v>47</v>
      </c>
      <c r="AK10" s="1" t="s">
        <v>43</v>
      </c>
      <c r="AL10" s="1" t="s">
        <v>44</v>
      </c>
      <c r="AM10" s="1" t="s">
        <v>48</v>
      </c>
      <c r="AN10" s="1" t="s">
        <v>45</v>
      </c>
      <c r="AO10" s="1" t="s">
        <v>46</v>
      </c>
      <c r="AP10" s="12" t="s">
        <v>47</v>
      </c>
      <c r="AQ10" s="1" t="s">
        <v>43</v>
      </c>
      <c r="AR10" s="1" t="s">
        <v>44</v>
      </c>
      <c r="AS10" s="1" t="s">
        <v>48</v>
      </c>
      <c r="AT10" s="1" t="s">
        <v>45</v>
      </c>
      <c r="AU10" s="1" t="s">
        <v>46</v>
      </c>
      <c r="AV10" s="12" t="s">
        <v>47</v>
      </c>
      <c r="AW10" s="53"/>
      <c r="AX10" s="53"/>
      <c r="AY10" s="53"/>
      <c r="AZ10" s="53"/>
      <c r="BA10" s="53"/>
    </row>
    <row r="11" spans="1:53" s="11" customFormat="1" ht="267.75" x14ac:dyDescent="0.2">
      <c r="A11" s="118" t="s">
        <v>49</v>
      </c>
      <c r="B11" s="119" t="s">
        <v>50</v>
      </c>
      <c r="C11" s="118" t="s">
        <v>51</v>
      </c>
      <c r="D11" s="118" t="s">
        <v>52</v>
      </c>
      <c r="E11" s="118" t="s">
        <v>53</v>
      </c>
      <c r="F11" s="119" t="s">
        <v>54</v>
      </c>
      <c r="G11" s="119" t="s">
        <v>55</v>
      </c>
      <c r="H11" s="118" t="s">
        <v>56</v>
      </c>
      <c r="I11" s="120" t="s">
        <v>57</v>
      </c>
      <c r="J11" s="118" t="s">
        <v>58</v>
      </c>
      <c r="K11" s="118" t="s">
        <v>59</v>
      </c>
      <c r="L11" s="121" t="str">
        <f>VLOOKUP(J11,Anexos!$B$37:$G$43,(HLOOKUP(K11,Anexos!$C$37:$G$38,2,0)),0)</f>
        <v>Moderado</v>
      </c>
      <c r="M11" s="122" t="s">
        <v>60</v>
      </c>
      <c r="N11" s="119" t="s">
        <v>61</v>
      </c>
      <c r="O11" s="119" t="s">
        <v>62</v>
      </c>
      <c r="P11" s="118" t="s">
        <v>63</v>
      </c>
      <c r="Q11" s="118" t="s">
        <v>59</v>
      </c>
      <c r="R11" s="121" t="str">
        <f>VLOOKUP(P11,Anexos!$B$37:$G$43,(HLOOKUP(Q11,Anexos!$C$37:$G$38,2,0)),0)</f>
        <v>Moderado</v>
      </c>
      <c r="S11" s="123" t="s">
        <v>64</v>
      </c>
      <c r="T11" s="119" t="str">
        <f>+M11</f>
        <v>1. Mensualmente, el equipo de apoyo logístico asignado por el (la) Subdirector(a) Administrativo(a) y Financiero(a) es el responsable de planificar y gestionar visitas en sitio a las diferentes unidades operativas de la Entidad, con el fin de verificar la adecuada administración de los bienes y prestación de los servicios de apoyo, establecidos en el seguimiento al Proyecto de Inversión (7946 - Fortalecimiento de la Gestión Pública Institucional en Bogotá D.C.), asociado al proceso de Gestión Logística.  En cumplimiento a lo establecido en los procedimientos Toma física de inventarios PCD-GL-001 y Traslado de bienes PCD-GL-002
Como evidencia se encuentra herramienta Microsoft forms, con las listas de chequeo por tipo de servicio logístico, debidamente diligenciadas en el proceso de verificación.</v>
      </c>
      <c r="U11" s="119" t="s">
        <v>65</v>
      </c>
      <c r="V11" s="119" t="s">
        <v>66</v>
      </c>
      <c r="W11" s="124">
        <v>0.9</v>
      </c>
      <c r="X11" s="125">
        <v>46023</v>
      </c>
      <c r="Y11" s="125">
        <v>46387</v>
      </c>
      <c r="Z11" s="126">
        <v>46122</v>
      </c>
      <c r="AA11" s="124">
        <v>0.77</v>
      </c>
      <c r="AB11" s="127" t="s">
        <v>67</v>
      </c>
      <c r="AC11" s="117" t="s">
        <v>68</v>
      </c>
      <c r="AD11" s="119" t="s">
        <v>69</v>
      </c>
      <c r="AE11" s="126">
        <v>46209</v>
      </c>
      <c r="AF11" s="132">
        <f>40/30</f>
        <v>1.3333333333333333</v>
      </c>
      <c r="AG11" s="132">
        <f>((23+40)/(30+30))/W11</f>
        <v>1.1666666666666667</v>
      </c>
      <c r="AH11" s="19" t="s">
        <v>261</v>
      </c>
      <c r="AI11" s="51" t="s">
        <v>139</v>
      </c>
      <c r="AJ11" s="46" t="s">
        <v>263</v>
      </c>
      <c r="AK11" s="57"/>
      <c r="AL11" s="58"/>
      <c r="AM11" s="58"/>
      <c r="AN11" s="19"/>
      <c r="AO11" s="51"/>
      <c r="AP11" s="19"/>
      <c r="AQ11" s="57"/>
      <c r="AR11" s="58"/>
      <c r="AS11" s="58"/>
      <c r="AT11" s="19"/>
      <c r="AU11" s="51"/>
      <c r="AV11" s="19"/>
    </row>
    <row r="12" spans="1:53" s="11" customFormat="1" ht="182.25" customHeight="1" x14ac:dyDescent="0.2">
      <c r="A12" s="118" t="s">
        <v>49</v>
      </c>
      <c r="B12" s="119" t="s">
        <v>50</v>
      </c>
      <c r="C12" s="118" t="s">
        <v>51</v>
      </c>
      <c r="D12" s="118" t="s">
        <v>52</v>
      </c>
      <c r="E12" s="118" t="s">
        <v>53</v>
      </c>
      <c r="F12" s="119" t="s">
        <v>70</v>
      </c>
      <c r="G12" s="119" t="s">
        <v>55</v>
      </c>
      <c r="H12" s="118" t="s">
        <v>56</v>
      </c>
      <c r="I12" s="120" t="s">
        <v>57</v>
      </c>
      <c r="J12" s="118" t="s">
        <v>58</v>
      </c>
      <c r="K12" s="118" t="s">
        <v>59</v>
      </c>
      <c r="L12" s="121" t="str">
        <f>VLOOKUP(J12,Anexos!$B$37:$G$43,(HLOOKUP(K12,Anexos!$C$37:$G$38,2,0)),0)</f>
        <v>Moderado</v>
      </c>
      <c r="M12" s="122" t="s">
        <v>71</v>
      </c>
      <c r="N12" s="119" t="s">
        <v>61</v>
      </c>
      <c r="O12" s="119" t="s">
        <v>62</v>
      </c>
      <c r="P12" s="118" t="s">
        <v>63</v>
      </c>
      <c r="Q12" s="118" t="s">
        <v>59</v>
      </c>
      <c r="R12" s="121" t="str">
        <f>VLOOKUP(P12,Anexos!$B$37:$G$43,(HLOOKUP(Q12,Anexos!$C$37:$G$38,2,0)),0)</f>
        <v>Moderado</v>
      </c>
      <c r="S12" s="123" t="s">
        <v>64</v>
      </c>
      <c r="T12" s="119" t="str">
        <f>+M12</f>
        <v>2. Mensualmente, el equipo de inventarios asignado por el Subdirector(a) Administrativo(a) y Financiero(a) es el responsable de planificar y gestionar las pruebas representativas de los bienes, muebles y equipos que se encuentran bajo la custodia y responsabilidad de los funcionarios  y contratistas en las unidades operativas de la Secretaria Distrital de Integración Social, de acuerdo a lo establecido en el Procedimiento Toma física de inventario  (PCD-GL-001); Con el  objetivo de administrar y controlar los bienes de inventarios de toda la Entidad. En cumplimiento a lo establecido en los procedimientos Toma física de inventarios PCD-GL-001 y Traslado de bienes PCD-GL-002
Como evidencia se cuentan con los Formato Prueba representativa de inventario de bienes (FOR-GL-044) diligenciados en el periodo.</v>
      </c>
      <c r="U12" s="119" t="s">
        <v>72</v>
      </c>
      <c r="V12" s="119" t="s">
        <v>73</v>
      </c>
      <c r="W12" s="124">
        <v>1</v>
      </c>
      <c r="X12" s="125">
        <v>46023</v>
      </c>
      <c r="Y12" s="125">
        <v>46387</v>
      </c>
      <c r="Z12" s="126">
        <v>46122</v>
      </c>
      <c r="AA12" s="124">
        <v>1</v>
      </c>
      <c r="AB12" s="127" t="s">
        <v>245</v>
      </c>
      <c r="AC12" s="117" t="s">
        <v>68</v>
      </c>
      <c r="AD12" s="119" t="s">
        <v>69</v>
      </c>
      <c r="AE12" s="126">
        <v>46209</v>
      </c>
      <c r="AF12" s="132">
        <v>1</v>
      </c>
      <c r="AG12" s="132">
        <v>1</v>
      </c>
      <c r="AH12" s="19" t="s">
        <v>262</v>
      </c>
      <c r="AI12" s="51" t="s">
        <v>139</v>
      </c>
      <c r="AJ12" s="46" t="s">
        <v>254</v>
      </c>
      <c r="AK12" s="57"/>
      <c r="AL12" s="58"/>
      <c r="AM12" s="58"/>
      <c r="AN12" s="19"/>
      <c r="AO12" s="51"/>
      <c r="AP12" s="19"/>
      <c r="AQ12" s="57"/>
      <c r="AR12" s="58"/>
      <c r="AS12" s="58"/>
      <c r="AT12" s="19"/>
      <c r="AU12" s="51"/>
      <c r="AV12" s="19"/>
    </row>
    <row r="13" spans="1:53" s="11" customFormat="1" ht="284.25" customHeight="1" x14ac:dyDescent="0.2">
      <c r="A13" s="118" t="s">
        <v>49</v>
      </c>
      <c r="B13" s="119" t="s">
        <v>50</v>
      </c>
      <c r="C13" s="119" t="s">
        <v>74</v>
      </c>
      <c r="D13" s="118" t="s">
        <v>52</v>
      </c>
      <c r="E13" s="128" t="s">
        <v>75</v>
      </c>
      <c r="F13" s="119" t="s">
        <v>76</v>
      </c>
      <c r="G13" s="119" t="s">
        <v>77</v>
      </c>
      <c r="H13" s="118" t="s">
        <v>56</v>
      </c>
      <c r="I13" s="120" t="s">
        <v>57</v>
      </c>
      <c r="J13" s="118" t="s">
        <v>58</v>
      </c>
      <c r="K13" s="118" t="s">
        <v>78</v>
      </c>
      <c r="L13" s="121" t="str">
        <f>VLOOKUP(J13,Anexos!$B$37:$G$43,(HLOOKUP(K13,Anexos!$C$37:$G$38,2,0)),0)</f>
        <v>Moderado</v>
      </c>
      <c r="M13" s="122" t="s">
        <v>79</v>
      </c>
      <c r="N13" s="119" t="s">
        <v>61</v>
      </c>
      <c r="O13" s="119" t="s">
        <v>62</v>
      </c>
      <c r="P13" s="118" t="s">
        <v>63</v>
      </c>
      <c r="Q13" s="118" t="s">
        <v>59</v>
      </c>
      <c r="R13" s="121" t="str">
        <f>VLOOKUP(P13,Anexos!$B$37:$G$43,(HLOOKUP(Q13,Anexos!$C$37:$G$38,2,0)),0)</f>
        <v>Moderado</v>
      </c>
      <c r="S13" s="123" t="s">
        <v>64</v>
      </c>
      <c r="T13" s="119" t="str">
        <f>+M13</f>
        <v>1. Semestralmente el funcionario(a) o contratista asignado(a) por el Subdirector(a) Administrativo(a) y Financiero(a) realiza seguimiento a la gestión y el estado de los procesos de contratación de servicios de apoyo logístico, de acuerdo con el Plan Anual de Adquisiciones, generando las alertas tempranas al equipo de apoyo logístico, para garantizar la oportuna contratación de los servicios de apoyo.
Como evidencia, se encuentra el archivo en formato Excel con el estado actual de los procesos de contratación y las alertas tempranas generadas.</v>
      </c>
      <c r="U13" s="119" t="s">
        <v>72</v>
      </c>
      <c r="V13" s="119" t="s">
        <v>80</v>
      </c>
      <c r="W13" s="124">
        <v>1</v>
      </c>
      <c r="X13" s="125">
        <v>46023</v>
      </c>
      <c r="Y13" s="125">
        <v>46387</v>
      </c>
      <c r="Z13" s="126">
        <v>46122</v>
      </c>
      <c r="AA13" s="133">
        <v>0.125</v>
      </c>
      <c r="AB13" s="127" t="s">
        <v>255</v>
      </c>
      <c r="AC13" s="117" t="s">
        <v>68</v>
      </c>
      <c r="AD13" s="119" t="s">
        <v>256</v>
      </c>
      <c r="AE13" s="126">
        <v>46209</v>
      </c>
      <c r="AF13" s="132">
        <f>(7/8)*50%</f>
        <v>0.4375</v>
      </c>
      <c r="AG13" s="132">
        <f>(8/8)*50%</f>
        <v>0.5</v>
      </c>
      <c r="AH13" s="19" t="s">
        <v>257</v>
      </c>
      <c r="AI13" s="51" t="s">
        <v>139</v>
      </c>
      <c r="AJ13" s="46" t="s">
        <v>253</v>
      </c>
      <c r="AK13" s="57"/>
      <c r="AL13" s="58"/>
      <c r="AM13" s="58"/>
      <c r="AN13" s="19"/>
      <c r="AO13" s="51"/>
      <c r="AP13" s="19"/>
      <c r="AQ13" s="57"/>
      <c r="AR13" s="58"/>
      <c r="AS13" s="58"/>
      <c r="AT13" s="19"/>
      <c r="AU13" s="51"/>
      <c r="AV13" s="19"/>
    </row>
    <row r="14" spans="1:53" s="11" customFormat="1" ht="207" customHeight="1" x14ac:dyDescent="0.2">
      <c r="A14" s="118" t="s">
        <v>49</v>
      </c>
      <c r="B14" s="119" t="s">
        <v>50</v>
      </c>
      <c r="C14" s="119" t="s">
        <v>74</v>
      </c>
      <c r="D14" s="118" t="s">
        <v>52</v>
      </c>
      <c r="E14" s="128" t="s">
        <v>75</v>
      </c>
      <c r="F14" s="119" t="s">
        <v>76</v>
      </c>
      <c r="G14" s="119" t="s">
        <v>77</v>
      </c>
      <c r="H14" s="118" t="s">
        <v>56</v>
      </c>
      <c r="I14" s="120" t="s">
        <v>57</v>
      </c>
      <c r="J14" s="118" t="s">
        <v>58</v>
      </c>
      <c r="K14" s="118" t="s">
        <v>78</v>
      </c>
      <c r="L14" s="121" t="str">
        <f>VLOOKUP(J14,Anexos!$B$37:$G$43,(HLOOKUP(K14,Anexos!$C$37:$G$38,2,0)),0)</f>
        <v>Moderado</v>
      </c>
      <c r="M14" s="119" t="s">
        <v>251</v>
      </c>
      <c r="N14" s="119" t="s">
        <v>61</v>
      </c>
      <c r="O14" s="119" t="s">
        <v>62</v>
      </c>
      <c r="P14" s="118" t="s">
        <v>63</v>
      </c>
      <c r="Q14" s="118" t="s">
        <v>59</v>
      </c>
      <c r="R14" s="121" t="str">
        <f>VLOOKUP(P14,Anexos!$B$37:$G$43,(HLOOKUP(Q14,Anexos!$C$37:$G$38,2,0)),0)</f>
        <v>Moderado</v>
      </c>
      <c r="S14" s="123" t="s">
        <v>64</v>
      </c>
      <c r="T14" s="119" t="str">
        <f>+M14</f>
        <v>2. Mensualmente, El funcionario(a) o contratista delegado(a) por el Subdirector(a) Administrativo(a) y Financiero(a) realiza la validación y conciliación de la base de datos de predios activos administrados por la entidad en los que se prestan servicios misionales, con el fin de asegurar el pago de los servicios públicos y evitar suspensión en la prestación de los servicios misionales de la entidad, conforme al procedimiento Pago de servicios públicos PCD-GL-008
Como evidencia, se aportará la matriz de los predios activos administrados por la entidad en los que se prestan servicios misionales, con la conciliación del pago de los servicios públicos, de acuerdo a su periodo de facturación.</v>
      </c>
      <c r="U14" s="119" t="s">
        <v>72</v>
      </c>
      <c r="V14" s="119" t="s">
        <v>81</v>
      </c>
      <c r="W14" s="124">
        <v>1</v>
      </c>
      <c r="X14" s="125">
        <v>46023</v>
      </c>
      <c r="Y14" s="125">
        <v>46387</v>
      </c>
      <c r="Z14" s="126">
        <v>46122</v>
      </c>
      <c r="AA14" s="124">
        <v>1</v>
      </c>
      <c r="AB14" s="127" t="s">
        <v>258</v>
      </c>
      <c r="AC14" s="117" t="s">
        <v>68</v>
      </c>
      <c r="AD14" s="119" t="s">
        <v>259</v>
      </c>
      <c r="AE14" s="126">
        <v>46209</v>
      </c>
      <c r="AF14" s="132">
        <v>1</v>
      </c>
      <c r="AG14" s="132">
        <v>1</v>
      </c>
      <c r="AH14" s="127" t="s">
        <v>260</v>
      </c>
      <c r="AI14" s="51" t="s">
        <v>139</v>
      </c>
      <c r="AJ14" s="46" t="s">
        <v>252</v>
      </c>
      <c r="AK14" s="57"/>
      <c r="AL14" s="58"/>
      <c r="AM14" s="58"/>
      <c r="AN14" s="19"/>
      <c r="AO14" s="51"/>
      <c r="AP14" s="19"/>
      <c r="AQ14" s="57"/>
      <c r="AR14" s="58"/>
      <c r="AS14" s="58"/>
      <c r="AT14" s="19"/>
      <c r="AU14" s="51"/>
      <c r="AV14" s="19"/>
    </row>
    <row r="15" spans="1:53" x14ac:dyDescent="0.2">
      <c r="A15" s="53"/>
      <c r="B15" s="53"/>
      <c r="C15" s="53"/>
      <c r="D15" s="53"/>
      <c r="E15" s="53"/>
      <c r="F15" s="11"/>
      <c r="G15" s="11"/>
      <c r="H15" s="53"/>
      <c r="I15" s="53"/>
      <c r="J15" s="53"/>
      <c r="K15" s="53"/>
      <c r="L15" s="53"/>
      <c r="M15" s="53"/>
      <c r="N15" s="53"/>
      <c r="O15" s="53"/>
      <c r="P15" s="53"/>
      <c r="Q15" s="53"/>
      <c r="R15" s="53"/>
      <c r="S15" s="53"/>
      <c r="T15" s="53"/>
      <c r="U15" s="53"/>
      <c r="V15" s="53"/>
      <c r="W15" s="53"/>
      <c r="X15" s="53"/>
      <c r="Y15" s="53"/>
      <c r="Z15" s="53"/>
      <c r="AA15" s="53"/>
      <c r="AB15" s="53"/>
      <c r="AC15" s="63"/>
      <c r="AD15" s="53"/>
      <c r="AE15" s="53"/>
      <c r="AF15" s="53"/>
      <c r="AG15" s="53"/>
      <c r="AH15" s="53"/>
      <c r="AI15" s="53"/>
      <c r="AJ15" s="53"/>
      <c r="AK15" s="53"/>
      <c r="AL15" s="53"/>
      <c r="AM15" s="53"/>
      <c r="AN15" s="53"/>
      <c r="AO15" s="53"/>
      <c r="AP15" s="53"/>
      <c r="AQ15" s="53"/>
      <c r="AR15" s="53"/>
      <c r="AS15" s="53"/>
      <c r="AT15" s="53"/>
      <c r="AU15" s="53"/>
      <c r="AV15" s="53"/>
      <c r="AW15" s="53"/>
      <c r="AX15" s="53"/>
      <c r="AY15" s="53"/>
      <c r="AZ15" s="53"/>
      <c r="BA15" s="53"/>
    </row>
  </sheetData>
  <sheetProtection formatCells="0" formatColumns="0" formatRows="0" insertColumns="0" insertRows="0" insertHyperlinks="0" deleteColumns="0" deleteRows="0" sort="0" autoFilter="0" pivotTables="0"/>
  <mergeCells count="27">
    <mergeCell ref="H9:H10"/>
    <mergeCell ref="Z9:AD9"/>
    <mergeCell ref="J9:L9"/>
    <mergeCell ref="M8:Y8"/>
    <mergeCell ref="T9:Y9"/>
    <mergeCell ref="M9:M10"/>
    <mergeCell ref="AK9:AP9"/>
    <mergeCell ref="AQ9:AV9"/>
    <mergeCell ref="S9:S10"/>
    <mergeCell ref="O9:O10"/>
    <mergeCell ref="Z8:AV8"/>
    <mergeCell ref="A9:A10"/>
    <mergeCell ref="A1:B4"/>
    <mergeCell ref="G9:G10"/>
    <mergeCell ref="I9:I10"/>
    <mergeCell ref="C1:AT4"/>
    <mergeCell ref="P9:R9"/>
    <mergeCell ref="A5:AU5"/>
    <mergeCell ref="B9:B10"/>
    <mergeCell ref="C9:C10"/>
    <mergeCell ref="E9:E10"/>
    <mergeCell ref="F9:F10"/>
    <mergeCell ref="N9:N10"/>
    <mergeCell ref="A8:L8"/>
    <mergeCell ref="A6:B6"/>
    <mergeCell ref="AE9:AJ9"/>
    <mergeCell ref="D9:D10"/>
  </mergeCells>
  <phoneticPr fontId="6" type="noConversion"/>
  <conditionalFormatting sqref="L11:L14">
    <cfRule type="containsText" dxfId="8" priority="11" operator="containsText" text="Bajo">
      <formula>NOT(ISERROR(SEARCH("Bajo",L11)))</formula>
    </cfRule>
    <cfRule type="containsText" dxfId="7" priority="12" operator="containsText" text="Moderado">
      <formula>NOT(ISERROR(SEARCH("Moderado",L11)))</formula>
    </cfRule>
    <cfRule type="containsText" dxfId="6" priority="13" operator="containsText" text="Alto">
      <formula>NOT(ISERROR(SEARCH("Alto",L11)))</formula>
    </cfRule>
    <cfRule type="containsText" dxfId="5" priority="14" operator="containsText" text="Extremo">
      <formula>NOT(ISERROR(SEARCH("Extremo",L11)))</formula>
    </cfRule>
  </conditionalFormatting>
  <conditionalFormatting sqref="R11:R14">
    <cfRule type="containsText" dxfId="4" priority="1" operator="containsText" text="Bajo">
      <formula>NOT(ISERROR(SEARCH("Bajo",R11)))</formula>
    </cfRule>
    <cfRule type="containsText" dxfId="3" priority="2" operator="containsText" text="Moderado">
      <formula>NOT(ISERROR(SEARCH("Moderado",R11)))</formula>
    </cfRule>
    <cfRule type="containsText" dxfId="2" priority="3" operator="containsText" text="Alto">
      <formula>NOT(ISERROR(SEARCH("Alto",R11)))</formula>
    </cfRule>
    <cfRule type="containsText" dxfId="1" priority="4" operator="containsText" text="Extremo">
      <formula>NOT(ISERROR(SEARCH("Extremo",R11)))</formula>
    </cfRule>
  </conditionalFormatting>
  <dataValidations xWindow="51" yWindow="420" count="32">
    <dataValidation allowBlank="1" showInputMessage="1" showErrorMessage="1" promptTitle="Posibilidad de..." prompt="Describa el posible evento identificado, incluyendo en la redacción: ¿qué? (impacto económico o reputacional), ¿cómo? (causa inmediata-situación evidente sobre la cual se presenta el riesgo) y ¿por qué? (breve referencia a las causas raiz)." sqref="G9:G10" xr:uid="{00000000-0002-0000-0000-000000000000}"/>
    <dataValidation allowBlank="1" showInputMessage="1" showErrorMessage="1" prompt="Seleccione de la lista desplegable, el(los) aspectos institucionales que se ven impactados con la materialización del riesgo. Afectación en lo económico (presupuestal) y/o reputacional." sqref="H9:H10" xr:uid="{00000000-0002-0000-0000-000001000000}"/>
    <dataValidation allowBlank="1" showInputMessage="1" showErrorMessage="1" prompt="Registre el nombre del proceso al cual está asociado el riesgo." sqref="A9:A10" xr:uid="{00000000-0002-0000-0000-000002000000}"/>
    <dataValidation allowBlank="1" showInputMessage="1" showErrorMessage="1" prompt="Registre la circular y fecha de creación o actualización del riesgo. Se incluye por parte de la Subdirección de Diseño, Evaluación y Sistematización al momento de contar con circular de oficialización del riesgo." sqref="D9:D10" xr:uid="{00000000-0002-0000-0000-000003000000}"/>
    <dataValidation allowBlank="1" showInputMessage="1" showErrorMessage="1" prompt="Registre el código asignado al riesgo. Se incluye por parte de la Subdirección de Diseño, Evaluación y Sistematización al momento de avalar la versión final del riesgo." sqref="E9:E10" xr:uid="{00000000-0002-0000-0000-000004000000}"/>
    <dataValidation allowBlank="1" showInputMessage="1" showErrorMessage="1" prompt="Registre el objetivo del proceso conforme a lo definido en su caracterización." sqref="B9:B10" xr:uid="{00000000-0002-0000-0000-000005000000}"/>
    <dataValidation allowBlank="1" showInputMessage="1" showErrorMessage="1" prompt="Registre los motivos o aspectos que puedan dar origen al riesgo y sobre los cuales se establecerán controles. Use las celdas que sean necesarias, una por cada causa." sqref="F9:F10" xr:uid="{00000000-0002-0000-0000-000006000000}"/>
    <dataValidation allowBlank="1" showInputMessage="1" showErrorMessage="1" prompt="Seleccione de la lista desplegable la categoria a la que corresponda el riesgo, teniendo en cuenta los conceptos de la Tabla 1 (ver hoja anexos)." sqref="I9:I10" xr:uid="{00000000-0002-0000-0000-000007000000}"/>
    <dataValidation allowBlank="1" showInputMessage="1" showErrorMessage="1" prompt="Seleccione de la lista desplegable la probabilidad estimada teniendo en cuenta que se está considerando el número de veces que el riesgo se ha presentado en un determinado tiempo o puede presentarse. Ver hoja anexos tabla 2." sqref="J10" xr:uid="{00000000-0002-0000-0000-000008000000}"/>
    <dataValidation allowBlank="1" showInputMessage="1" showErrorMessage="1" prompt="Seleccione de la lista desplegable el impacto estimado teniendo en cuenta que se refiere a la magnitud de los efectos en caso de materializarse el riesgo. Ver hoja anexos tabla 3." sqref="K10" xr:uid="{00000000-0002-0000-0000-000009000000}"/>
    <dataValidation allowBlank="1" showInputMessage="1" showErrorMessage="1" prompt="Este resultado se genera automáticamente y es obtenido de la intersección entre la probabilidad y el impacto seleccionados." sqref="L10 R10" xr:uid="{00000000-0002-0000-0000-00000A000000}"/>
    <dataValidation allowBlank="1" showInputMessage="1" showErrorMessage="1" prompt="Seleccione de la lista desplegable la naturaleza de la actividad de control." sqref="N9" xr:uid="{00000000-0002-0000-0000-00000B000000}"/>
    <dataValidation allowBlank="1" showInputMessage="1" showErrorMessage="1" promptTitle="Despues de evaluar el control," prompt="seleccione de la lista desplegable la probabilidad residual, resultante en la columna &quot;U&quot; de la hoja 2. Evaluación de controles." sqref="P10" xr:uid="{00000000-0002-0000-0000-00000C000000}"/>
    <dataValidation allowBlank="1" showInputMessage="1" showErrorMessage="1" prompt="Registre las Actividades de Control sobre las cuales se realizará el monitoreo y revisión del riesgo. _x000a_Nota: En caso de definir acciones adicionales, se deberán registrar en una fila independiente." sqref="T10" xr:uid="{00000000-0002-0000-0000-00000D000000}"/>
    <dataValidation allowBlank="1" showInputMessage="1" showErrorMessage="1" prompt="Registre el cargo o rol del responsable de ejecutar la actividad, en coherencia con la descripción en el diseño de la actividad de control._x000a_Nota: en cualquier caso, el responsable de coordinar y asegurar el cumplimiento es el líder del proceso." sqref="U10" xr:uid="{00000000-0002-0000-0000-00000E000000}"/>
    <dataValidation allowBlank="1" showInputMessage="1" showErrorMessage="1" prompt="Registre el resultado que se pretende alcanzar, considerando el indicador o criterio de medición definido." sqref="W10" xr:uid="{00000000-0002-0000-0000-00000F000000}"/>
    <dataValidation allowBlank="1" showInputMessage="1" showErrorMessage="1" prompt="En el formato DD/MM/AAAA, registre la fecha de terminación de la actividad a desarrollar. Esta fecha no podrá superar el 31 de diciembre de cada vigencia." sqref="Y10" xr:uid="{00000000-0002-0000-0000-000010000000}"/>
    <dataValidation allowBlank="1" showInputMessage="1" showErrorMessage="1" prompt="Registre la fecha de realización del monitoreo, DD/MM/AAA." sqref="AQ10 AE10 AK10 Z10" xr:uid="{00000000-0002-0000-0000-000011000000}"/>
    <dataValidation allowBlank="1" showInputMessage="1" showErrorMessage="1" prompt="En el formato DD/MM/AAAA, registre la fecha de inicio de la actividad a desarrollar, dentro de la vigencia." sqref="X10" xr:uid="{00000000-0002-0000-0000-000012000000}"/>
    <dataValidation allowBlank="1" showInputMessage="1" showErrorMessage="1" prompt="Registre la formula o criterio con el cual se calculará el avance porcentual en el cumplimiento de la actividad en cada periodo de monitoreo. El resultado de esta formula será el que se registre en las columnas de avance en cada periodo de monitoreo." sqref="V10" xr:uid="{00000000-0002-0000-0000-000013000000}"/>
    <dataValidation allowBlank="1" showInputMessage="1" showErrorMessage="1" prompt="Seleccione de la lista desplegable, la decisión tomada respecto al riesgo, teniendo en cuenta lo establecido en el Lineamiento Administración de Riesgos (LIN-SG-001)." sqref="S9:S10" xr:uid="{00000000-0002-0000-0000-000014000000}"/>
    <dataValidation allowBlank="1" showInputMessage="1" showErrorMessage="1" prompt="Describa los avances en el cumplimiento de la actividad definida y relacione las evidencias que los soportan." sqref="AB10 AH10 AN10 AT10" xr:uid="{00000000-0002-0000-0000-000015000000}"/>
    <dataValidation allowBlank="1" showInputMessage="1" showErrorMessage="1" prompt="Seleccione de la lista desplegable la categoria que corresponda." sqref="A6:B6" xr:uid="{00000000-0002-0000-0000-000016000000}"/>
    <dataValidation allowBlank="1" showInputMessage="1" showErrorMessage="1" promptTitle="Para cada causa identificada" prompt="registre la actividad de control de acuerdo con la estructura y variables definidas en el Lineamiento Administración de riesgos. Un control puede ser tan eficiente que mitigue varias causas, pero se debe registrar o asociar a cada causa por separado." sqref="M9:M10" xr:uid="{00000000-0002-0000-0000-000017000000}"/>
    <dataValidation allowBlank="1" showInputMessage="1" showErrorMessage="1" prompt="Describa, tal como se encuentra en la caracterización del proceso, la actividad donde existe evidencia o se tienen indicios de que pueden ocurrir eventos de riesgo." sqref="C9:C10" xr:uid="{00000000-0002-0000-0000-000018000000}"/>
    <dataValidation allowBlank="1" showInputMessage="1" showErrorMessage="1" prompt="Seleccione de la lista desplegable la forma como se ejecuta el control, dependiendo de que sea ejecutado por una persona (manual) o por un sistema (automático)." sqref="O9:O10" xr:uid="{00000000-0002-0000-0000-000019000000}"/>
    <dataValidation allowBlank="1" showInputMessage="1" showErrorMessage="1" prompt="Registre el nivel de avance acumulado desde el inicio de la actividad en la vigencia, hasta la fecha de monitoreo. En caso de ser una meta constante, corresponde al mismo avance del periodo." sqref="AG10 AM10 AS10" xr:uid="{00000000-0002-0000-0000-00001A000000}"/>
    <dataValidation allowBlank="1" showInputMessage="1" showErrorMessage="1" prompt="Seleccione de la lista desplegable el impacto estimado teniendo en cuenta que se refiere a la magnitud de los efectos en caso de materializarse el riesgo. Ver hoja anexos tabla 3. Recuerde que este impacto solamente se disminuye con controles correctivos." sqref="Q10" xr:uid="{00000000-0002-0000-0000-00001B000000}"/>
    <dataValidation allowBlank="1" showInputMessage="1" showErrorMessage="1" prompt="Para diligenciar este campo, dirijase primero a la hoja &quot;2. Evaluación de controles&quot;, y realice la evaluación de cada actividad de control." sqref="P9:R9" xr:uid="{00000000-0002-0000-0000-00001C000000}"/>
    <dataValidation allowBlank="1" showInputMessage="1" showErrorMessage="1" prompt="Registre el nivel de avance en el cumplimiento de la actividad. Corresponde al resultado en términos porcentuales del indicador o criterio de avance definido." sqref="AA10 AF10 AL10 AR10" xr:uid="{00000000-0002-0000-0000-00001D000000}"/>
    <dataValidation allowBlank="1" showInputMessage="1" showErrorMessage="1" prompt="Seleccione de la lista desplegable si durante el periodo se ha materializado el riesgo. En caso de materialización se debe diligenciar y remitir el Formato Plan de restablecimiento (FOR-SG-015)." sqref="AC10 AI10 AO10 AU10" xr:uid="{00000000-0002-0000-0000-00001E000000}"/>
    <dataValidation allowBlank="1" showInputMessage="1" showErrorMessage="1" prompt="Registre la fecha y las observaciones o resultados de la revisión al monitoreo reportado por la primera línea de defensa. Se diligencia por parte de la segunda línea de defensa al recibir el reporte del monitoreo." sqref="AD10 AJ10 AP10 AV10" xr:uid="{00000000-0002-0000-0000-00001F000000}"/>
  </dataValidations>
  <pageMargins left="0.35433070866141736" right="0.35433070866141736" top="0.98425196850393704" bottom="0.98425196850393704" header="0" footer="0"/>
  <pageSetup scale="28" orientation="landscape" r:id="rId1"/>
  <headerFooter alignWithMargins="0"/>
  <colBreaks count="1" manualBreakCount="1">
    <brk id="25" max="35" man="1"/>
  </colBreaks>
  <drawing r:id="rId2"/>
  <extLst>
    <ext xmlns:x14="http://schemas.microsoft.com/office/spreadsheetml/2009/9/main" uri="{CCE6A557-97BC-4b89-ADB6-D9C93CAAB3DF}">
      <x14:dataValidations xmlns:xm="http://schemas.microsoft.com/office/excel/2006/main" xWindow="51" yWindow="420" count="9">
        <x14:dataValidation type="list" allowBlank="1" showInputMessage="1" showErrorMessage="1" xr:uid="{00000000-0002-0000-0000-000020000000}">
          <x14:formula1>
            <xm:f>Anexos!$I$39:$I$43</xm:f>
          </x14:formula1>
          <xm:sqref>J11:J14 P11:P14</xm:sqref>
        </x14:dataValidation>
        <x14:dataValidation type="list" allowBlank="1" showInputMessage="1" showErrorMessage="1" xr:uid="{00000000-0002-0000-0000-000021000000}">
          <x14:formula1>
            <xm:f>Anexos!$J$39:$J$43</xm:f>
          </x14:formula1>
          <xm:sqref>K11:K14 Q11:Q14</xm:sqref>
        </x14:dataValidation>
        <x14:dataValidation type="list" allowBlank="1" showInputMessage="1" showErrorMessage="1" xr:uid="{00000000-0002-0000-0000-000022000000}">
          <x14:formula1>
            <xm:f>Anexos!$I$48:$I$49</xm:f>
          </x14:formula1>
          <xm:sqref>N11:N14</xm:sqref>
        </x14:dataValidation>
        <x14:dataValidation type="list" allowBlank="1" showInputMessage="1" showErrorMessage="1" xr:uid="{00000000-0002-0000-0000-000023000000}">
          <x14:formula1>
            <xm:f>Anexos!$J$48:$J$49</xm:f>
          </x14:formula1>
          <xm:sqref>AO11:AO14 AU11:AU14 AC11:AC14 AI11:AI14</xm:sqref>
        </x14:dataValidation>
        <x14:dataValidation type="list" allowBlank="1" showInputMessage="1" showErrorMessage="1" xr:uid="{00000000-0002-0000-0000-000024000000}">
          <x14:formula1>
            <xm:f>Anexos!$I$7:$I$9</xm:f>
          </x14:formula1>
          <xm:sqref>C6</xm:sqref>
        </x14:dataValidation>
        <x14:dataValidation type="list" allowBlank="1" showInputMessage="1" showErrorMessage="1" xr:uid="{00000000-0002-0000-0000-000025000000}">
          <x14:formula1>
            <xm:f>Anexos!$I$11:$I$13</xm:f>
          </x14:formula1>
          <xm:sqref>H11:H14</xm:sqref>
        </x14:dataValidation>
        <x14:dataValidation type="list" allowBlank="1" showInputMessage="1" showErrorMessage="1" xr:uid="{00000000-0002-0000-0000-000026000000}">
          <x14:formula1>
            <xm:f>Anexos!$K$48:$K$49</xm:f>
          </x14:formula1>
          <xm:sqref>O11:O14</xm:sqref>
        </x14:dataValidation>
        <x14:dataValidation type="list" allowBlank="1" showInputMessage="1" showErrorMessage="1" xr:uid="{00000000-0002-0000-0000-000027000000}">
          <x14:formula1>
            <xm:f>Anexos!$J$52:$J$54</xm:f>
          </x14:formula1>
          <xm:sqref>S11:S14</xm:sqref>
        </x14:dataValidation>
        <x14:dataValidation type="list" allowBlank="1" showInputMessage="1" showErrorMessage="1" xr:uid="{00000000-0002-0000-0000-000028000000}">
          <x14:formula1>
            <xm:f>Anexos!$B$7:$B$18</xm:f>
          </x14:formula1>
          <xm:sqref>I11:I14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4"/>
  <sheetViews>
    <sheetView zoomScale="115" zoomScaleNormal="115" workbookViewId="0">
      <selection activeCell="B1" sqref="B1"/>
    </sheetView>
  </sheetViews>
  <sheetFormatPr baseColWidth="10" defaultColWidth="11.42578125" defaultRowHeight="12.75" x14ac:dyDescent="0.2"/>
  <cols>
    <col min="1" max="1" width="85.7109375" customWidth="1"/>
    <col min="2" max="2" width="27.7109375" customWidth="1"/>
  </cols>
  <sheetData>
    <row r="1" spans="1:2" ht="201.75" customHeight="1" x14ac:dyDescent="0.2">
      <c r="A1" s="50" t="s">
        <v>82</v>
      </c>
      <c r="B1" s="49" t="s">
        <v>81</v>
      </c>
    </row>
    <row r="4" spans="1:2" ht="137.25" customHeight="1" x14ac:dyDescent="0.2">
      <c r="A4" s="46" t="s">
        <v>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107"/>
  <sheetViews>
    <sheetView topLeftCell="M76" zoomScaleNormal="100" zoomScaleSheetLayoutView="70" zoomScalePageLayoutView="25" workbookViewId="0">
      <selection activeCell="O83" sqref="O83"/>
    </sheetView>
  </sheetViews>
  <sheetFormatPr baseColWidth="10" defaultColWidth="2.85546875" defaultRowHeight="12.75" x14ac:dyDescent="0.2"/>
  <cols>
    <col min="1" max="1" width="1.140625" style="65" customWidth="1"/>
    <col min="2" max="2" width="11.7109375" style="66" customWidth="1"/>
    <col min="3" max="3" width="35.28515625" style="66" customWidth="1"/>
    <col min="4" max="4" width="10.85546875" style="67" bestFit="1" customWidth="1"/>
    <col min="5" max="5" width="8.140625" style="67" customWidth="1"/>
    <col min="6" max="6" width="41.140625" style="67" customWidth="1"/>
    <col min="7" max="7" width="73.7109375" style="68" customWidth="1"/>
    <col min="8" max="8" width="14" style="69" customWidth="1"/>
    <col min="9" max="9" width="5.85546875" style="69" bestFit="1" customWidth="1"/>
    <col min="10" max="10" width="14.140625" style="68" customWidth="1"/>
    <col min="11" max="11" width="5.85546875" style="68" bestFit="1" customWidth="1"/>
    <col min="12" max="12" width="13.85546875" style="68" bestFit="1" customWidth="1"/>
    <col min="13" max="13" width="13.28515625" style="67" bestFit="1" customWidth="1"/>
    <col min="14" max="14" width="13.7109375" style="67" customWidth="1"/>
    <col min="15" max="15" width="11.7109375" style="67" customWidth="1"/>
    <col min="16" max="16" width="11.140625" style="65" customWidth="1"/>
    <col min="17" max="17" width="15.28515625" style="65" customWidth="1"/>
    <col min="18" max="18" width="12.42578125" style="65" customWidth="1"/>
    <col min="19" max="19" width="16.7109375" style="65" customWidth="1"/>
    <col min="20" max="20" width="14.42578125" style="65" customWidth="1"/>
    <col min="21" max="21" width="14.7109375" style="65" customWidth="1"/>
    <col min="22" max="22" width="57.140625" style="65" customWidth="1"/>
    <col min="23" max="23" width="41.42578125" style="65" customWidth="1"/>
    <col min="24" max="24" width="47.85546875" style="65" customWidth="1"/>
    <col min="25" max="16384" width="2.85546875" style="65"/>
  </cols>
  <sheetData>
    <row r="1" spans="1:23" ht="5.25" customHeight="1" x14ac:dyDescent="0.2"/>
    <row r="2" spans="1:23" ht="19.5" customHeight="1" x14ac:dyDescent="0.2">
      <c r="B2" s="220"/>
      <c r="C2" s="221"/>
      <c r="D2" s="226" t="s">
        <v>0</v>
      </c>
      <c r="E2" s="227"/>
      <c r="F2" s="227"/>
      <c r="G2" s="227"/>
      <c r="H2" s="227"/>
      <c r="I2" s="227"/>
      <c r="J2" s="227"/>
      <c r="K2" s="227"/>
      <c r="L2" s="227"/>
      <c r="M2" s="227"/>
      <c r="N2" s="227"/>
      <c r="O2" s="227"/>
      <c r="P2" s="227"/>
      <c r="Q2" s="227"/>
      <c r="R2" s="227"/>
      <c r="S2" s="227"/>
      <c r="T2" s="227"/>
      <c r="U2" s="228"/>
      <c r="V2" s="70" t="s">
        <v>1</v>
      </c>
      <c r="W2" s="70" t="s">
        <v>2</v>
      </c>
    </row>
    <row r="3" spans="1:23" ht="19.5" customHeight="1" x14ac:dyDescent="0.2">
      <c r="B3" s="222"/>
      <c r="C3" s="223"/>
      <c r="D3" s="229"/>
      <c r="E3" s="230"/>
      <c r="F3" s="230"/>
      <c r="G3" s="230"/>
      <c r="H3" s="230"/>
      <c r="I3" s="230"/>
      <c r="J3" s="230"/>
      <c r="K3" s="230"/>
      <c r="L3" s="230"/>
      <c r="M3" s="230"/>
      <c r="N3" s="230"/>
      <c r="O3" s="230"/>
      <c r="P3" s="230"/>
      <c r="Q3" s="230"/>
      <c r="R3" s="230"/>
      <c r="S3" s="230"/>
      <c r="T3" s="230"/>
      <c r="U3" s="231"/>
      <c r="V3" s="70" t="s">
        <v>3</v>
      </c>
      <c r="W3" s="70">
        <v>4</v>
      </c>
    </row>
    <row r="4" spans="1:23" ht="19.5" customHeight="1" x14ac:dyDescent="0.2">
      <c r="B4" s="222"/>
      <c r="C4" s="223"/>
      <c r="D4" s="229"/>
      <c r="E4" s="230"/>
      <c r="F4" s="230"/>
      <c r="G4" s="230"/>
      <c r="H4" s="230"/>
      <c r="I4" s="230"/>
      <c r="J4" s="230"/>
      <c r="K4" s="230"/>
      <c r="L4" s="230"/>
      <c r="M4" s="230"/>
      <c r="N4" s="230"/>
      <c r="O4" s="230"/>
      <c r="P4" s="230"/>
      <c r="Q4" s="230"/>
      <c r="R4" s="230"/>
      <c r="S4" s="230"/>
      <c r="T4" s="230"/>
      <c r="U4" s="231"/>
      <c r="V4" s="70" t="s">
        <v>4</v>
      </c>
      <c r="W4" s="70" t="s">
        <v>5</v>
      </c>
    </row>
    <row r="5" spans="1:23" ht="19.5" customHeight="1" x14ac:dyDescent="0.2">
      <c r="B5" s="224"/>
      <c r="C5" s="225"/>
      <c r="D5" s="232"/>
      <c r="E5" s="233"/>
      <c r="F5" s="233"/>
      <c r="G5" s="233"/>
      <c r="H5" s="233"/>
      <c r="I5" s="233"/>
      <c r="J5" s="233"/>
      <c r="K5" s="233"/>
      <c r="L5" s="233"/>
      <c r="M5" s="233"/>
      <c r="N5" s="233"/>
      <c r="O5" s="233"/>
      <c r="P5" s="233"/>
      <c r="Q5" s="233"/>
      <c r="R5" s="233"/>
      <c r="S5" s="233"/>
      <c r="T5" s="233"/>
      <c r="U5" s="234"/>
      <c r="V5" s="70" t="s">
        <v>6</v>
      </c>
      <c r="W5" s="70" t="s">
        <v>84</v>
      </c>
    </row>
    <row r="6" spans="1:23" ht="12" customHeight="1" x14ac:dyDescent="0.2">
      <c r="B6" s="65"/>
      <c r="C6" s="65"/>
      <c r="D6" s="71"/>
      <c r="E6" s="71"/>
      <c r="F6" s="71"/>
      <c r="G6" s="71"/>
      <c r="H6" s="71"/>
      <c r="I6" s="71"/>
      <c r="J6" s="71"/>
      <c r="K6" s="71"/>
      <c r="L6" s="71"/>
      <c r="W6" s="43" t="s">
        <v>8</v>
      </c>
    </row>
    <row r="7" spans="1:23" ht="20.25" customHeight="1" x14ac:dyDescent="0.2">
      <c r="B7" s="202" t="s">
        <v>85</v>
      </c>
      <c r="C7" s="202"/>
      <c r="D7" s="202"/>
      <c r="E7" s="202"/>
      <c r="F7" s="202"/>
      <c r="G7" s="202"/>
      <c r="H7" s="202"/>
      <c r="I7" s="202"/>
      <c r="J7" s="202"/>
      <c r="K7" s="202"/>
      <c r="L7" s="202"/>
      <c r="M7" s="202"/>
      <c r="N7" s="202"/>
      <c r="O7" s="202"/>
      <c r="P7" s="202"/>
      <c r="Q7" s="202"/>
      <c r="R7" s="202"/>
      <c r="S7" s="202"/>
      <c r="T7" s="202"/>
      <c r="U7" s="202"/>
      <c r="V7" s="202"/>
      <c r="W7" s="202"/>
    </row>
    <row r="8" spans="1:23" x14ac:dyDescent="0.2">
      <c r="B8" s="72"/>
      <c r="C8" s="72"/>
      <c r="D8" s="73"/>
      <c r="E8" s="74"/>
      <c r="F8" s="74"/>
      <c r="L8" s="75"/>
    </row>
    <row r="9" spans="1:23" ht="15" customHeight="1" x14ac:dyDescent="0.2">
      <c r="A9" s="76"/>
      <c r="B9" s="203" t="s">
        <v>86</v>
      </c>
      <c r="C9" s="204"/>
      <c r="D9" s="205">
        <v>46091</v>
      </c>
      <c r="E9" s="206"/>
      <c r="F9" s="77" t="s">
        <v>87</v>
      </c>
      <c r="G9" s="207" t="s">
        <v>49</v>
      </c>
      <c r="H9" s="208"/>
      <c r="I9" s="78"/>
      <c r="J9" s="203" t="s">
        <v>88</v>
      </c>
      <c r="K9" s="203"/>
      <c r="L9" s="203"/>
      <c r="M9" s="204"/>
      <c r="N9" s="206" t="s">
        <v>89</v>
      </c>
      <c r="O9" s="206"/>
      <c r="P9" s="206"/>
      <c r="Q9" s="206"/>
      <c r="R9" s="206"/>
      <c r="T9" s="69"/>
      <c r="U9" s="69"/>
    </row>
    <row r="10" spans="1:23" x14ac:dyDescent="0.2">
      <c r="B10" s="72"/>
      <c r="C10" s="72"/>
      <c r="D10" s="74"/>
      <c r="E10" s="74"/>
      <c r="F10" s="74"/>
      <c r="L10" s="75"/>
    </row>
    <row r="11" spans="1:23" s="79" customFormat="1" ht="28.5" customHeight="1" x14ac:dyDescent="0.2">
      <c r="B11" s="195" t="s">
        <v>90</v>
      </c>
      <c r="C11" s="195" t="s">
        <v>91</v>
      </c>
      <c r="D11" s="195" t="s">
        <v>92</v>
      </c>
      <c r="E11" s="195"/>
      <c r="F11" s="196" t="s">
        <v>93</v>
      </c>
      <c r="G11" s="195" t="s">
        <v>94</v>
      </c>
      <c r="H11" s="199" t="s">
        <v>95</v>
      </c>
      <c r="I11" s="200"/>
      <c r="J11" s="200"/>
      <c r="K11" s="200"/>
      <c r="L11" s="200"/>
      <c r="M11" s="200"/>
      <c r="N11" s="200"/>
      <c r="O11" s="200"/>
      <c r="P11" s="201"/>
      <c r="Q11" s="210" t="s">
        <v>96</v>
      </c>
      <c r="R11" s="210"/>
      <c r="S11" s="210"/>
      <c r="T11" s="210"/>
      <c r="U11" s="211" t="s">
        <v>97</v>
      </c>
    </row>
    <row r="12" spans="1:23" s="79" customFormat="1" ht="21.75" customHeight="1" x14ac:dyDescent="0.2">
      <c r="B12" s="195"/>
      <c r="C12" s="195"/>
      <c r="D12" s="195"/>
      <c r="E12" s="195"/>
      <c r="F12" s="197"/>
      <c r="G12" s="195"/>
      <c r="H12" s="199" t="s">
        <v>98</v>
      </c>
      <c r="I12" s="200"/>
      <c r="J12" s="200"/>
      <c r="K12" s="201"/>
      <c r="L12" s="199" t="s">
        <v>99</v>
      </c>
      <c r="M12" s="200"/>
      <c r="N12" s="200"/>
      <c r="O12" s="200"/>
      <c r="P12" s="201"/>
      <c r="Q12" s="213" t="s">
        <v>100</v>
      </c>
      <c r="R12" s="213" t="s">
        <v>101</v>
      </c>
      <c r="S12" s="213" t="s">
        <v>102</v>
      </c>
      <c r="T12" s="215" t="s">
        <v>103</v>
      </c>
      <c r="U12" s="211" t="s">
        <v>104</v>
      </c>
    </row>
    <row r="13" spans="1:23" s="79" customFormat="1" ht="63.75" x14ac:dyDescent="0.2">
      <c r="B13" s="195"/>
      <c r="C13" s="195"/>
      <c r="D13" s="80" t="s">
        <v>105</v>
      </c>
      <c r="E13" s="80" t="s">
        <v>36</v>
      </c>
      <c r="F13" s="198"/>
      <c r="G13" s="195"/>
      <c r="H13" s="80" t="s">
        <v>106</v>
      </c>
      <c r="I13" s="80" t="s">
        <v>107</v>
      </c>
      <c r="J13" s="80" t="s">
        <v>108</v>
      </c>
      <c r="K13" s="80" t="s">
        <v>107</v>
      </c>
      <c r="L13" s="80" t="s">
        <v>109</v>
      </c>
      <c r="M13" s="38" t="s">
        <v>38</v>
      </c>
      <c r="N13" s="38" t="s">
        <v>110</v>
      </c>
      <c r="O13" s="38" t="s">
        <v>111</v>
      </c>
      <c r="P13" s="80" t="s">
        <v>112</v>
      </c>
      <c r="Q13" s="214"/>
      <c r="R13" s="214"/>
      <c r="S13" s="214"/>
      <c r="T13" s="216"/>
      <c r="U13" s="211"/>
    </row>
    <row r="14" spans="1:23" s="81" customFormat="1" ht="163.5" customHeight="1" x14ac:dyDescent="0.2">
      <c r="B14" s="173" t="s">
        <v>53</v>
      </c>
      <c r="C14" s="187" t="s">
        <v>55</v>
      </c>
      <c r="D14" s="187" t="s">
        <v>113</v>
      </c>
      <c r="E14" s="190">
        <f>VLOOKUP(D14,'Criterios (2)'!$A$20:$B$24,2,FALSE)</f>
        <v>0.6</v>
      </c>
      <c r="F14" s="193" t="s">
        <v>54</v>
      </c>
      <c r="G14" s="48" t="s">
        <v>114</v>
      </c>
      <c r="H14" s="83" t="s">
        <v>115</v>
      </c>
      <c r="I14" s="84">
        <f>VLOOKUP(H14,'Criterios (2)'!$B$3:$C$6,2,FALSE)</f>
        <v>0.25</v>
      </c>
      <c r="J14" s="83" t="s">
        <v>62</v>
      </c>
      <c r="K14" s="84">
        <f>VLOOKUP(J14,'Criterios (2)'!$B$7:$C$9,2,FALSE)</f>
        <v>0.15</v>
      </c>
      <c r="L14" s="83" t="s">
        <v>116</v>
      </c>
      <c r="M14" s="83" t="s">
        <v>117</v>
      </c>
      <c r="N14" s="83" t="s">
        <v>118</v>
      </c>
      <c r="O14" s="83" t="s">
        <v>119</v>
      </c>
      <c r="P14" s="83" t="s">
        <v>120</v>
      </c>
      <c r="Q14" s="85">
        <f t="shared" ref="Q14:Q43" si="0">+I14+K14</f>
        <v>0.4</v>
      </c>
      <c r="R14" s="85">
        <f>(E14-(E14*Q14))</f>
        <v>0.36</v>
      </c>
      <c r="S14" s="183">
        <f>IF(R15&gt;1%,R15,R14)</f>
        <v>0.36</v>
      </c>
      <c r="T14" s="161">
        <f>IF(S18&gt;1%,S18,(IF(S16&gt;1%,S16,S14)))</f>
        <v>0.216</v>
      </c>
      <c r="U14" s="164" t="str">
        <f>IF(T14&lt;=20%,'Criterios (2)'!$A$20,IF(T14&lt;=40%,'Criterios (2)'!$A$21,IF(T14&lt;=60%,'Criterios (2)'!$A$22,IF(T14&lt;=80,'Criterios (2)'!$A$23,'Criterios (2)'!$A$24))))</f>
        <v>Baja</v>
      </c>
    </row>
    <row r="15" spans="1:23" s="81" customFormat="1" ht="14.25" x14ac:dyDescent="0.2">
      <c r="B15" s="174"/>
      <c r="C15" s="188"/>
      <c r="D15" s="188"/>
      <c r="E15" s="191"/>
      <c r="F15" s="184"/>
      <c r="G15" s="109" t="s">
        <v>121</v>
      </c>
      <c r="H15" s="87" t="s">
        <v>122</v>
      </c>
      <c r="I15" s="88">
        <f>VLOOKUP(H15,'Criterios (2)'!$B$3:$C$6,2,FALSE)</f>
        <v>0</v>
      </c>
      <c r="J15" s="87" t="s">
        <v>122</v>
      </c>
      <c r="K15" s="88">
        <f>VLOOKUP(J15,'Criterios (2)'!$B$7:$C$9,2,FALSE)</f>
        <v>0</v>
      </c>
      <c r="L15" s="87"/>
      <c r="M15" s="87"/>
      <c r="N15" s="87"/>
      <c r="O15" s="87"/>
      <c r="P15" s="87"/>
      <c r="Q15" s="89">
        <f t="shared" si="0"/>
        <v>0</v>
      </c>
      <c r="R15" s="89">
        <f>(R14-(R14*Q15))</f>
        <v>0.36</v>
      </c>
      <c r="S15" s="168"/>
      <c r="T15" s="162"/>
      <c r="U15" s="165"/>
    </row>
    <row r="16" spans="1:23" s="81" customFormat="1" ht="127.5" x14ac:dyDescent="0.2">
      <c r="B16" s="174"/>
      <c r="C16" s="188"/>
      <c r="D16" s="188"/>
      <c r="E16" s="191"/>
      <c r="F16" s="184" t="s">
        <v>70</v>
      </c>
      <c r="G16" s="110" t="s">
        <v>123</v>
      </c>
      <c r="H16" s="87" t="s">
        <v>115</v>
      </c>
      <c r="I16" s="88">
        <f>VLOOKUP(H16,'Criterios (2)'!$B$3:$C$6,2,FALSE)</f>
        <v>0.25</v>
      </c>
      <c r="J16" s="87" t="s">
        <v>62</v>
      </c>
      <c r="K16" s="88">
        <f>VLOOKUP(J16,'Criterios (2)'!$B$7:$C$9,2,FALSE)</f>
        <v>0.15</v>
      </c>
      <c r="L16" s="83" t="s">
        <v>116</v>
      </c>
      <c r="M16" s="83" t="s">
        <v>117</v>
      </c>
      <c r="N16" s="83" t="s">
        <v>118</v>
      </c>
      <c r="O16" s="83" t="s">
        <v>119</v>
      </c>
      <c r="P16" s="83" t="s">
        <v>120</v>
      </c>
      <c r="Q16" s="89">
        <f t="shared" si="0"/>
        <v>0.4</v>
      </c>
      <c r="R16" s="89">
        <f>IF(Q16&gt;1%,(R15-(R15*Q16)),Q16)</f>
        <v>0.216</v>
      </c>
      <c r="S16" s="168">
        <f>IF(R17&gt;1%,R17,R16)</f>
        <v>0.216</v>
      </c>
      <c r="T16" s="162"/>
      <c r="U16" s="165"/>
    </row>
    <row r="17" spans="2:21" s="81" customFormat="1" ht="14.25" x14ac:dyDescent="0.2">
      <c r="B17" s="174"/>
      <c r="C17" s="188"/>
      <c r="D17" s="188"/>
      <c r="E17" s="191"/>
      <c r="F17" s="184"/>
      <c r="G17" s="109" t="s">
        <v>121</v>
      </c>
      <c r="H17" s="87" t="s">
        <v>122</v>
      </c>
      <c r="I17" s="88">
        <f>VLOOKUP(H17,'Criterios (2)'!$B$3:$C$6,2,FALSE)</f>
        <v>0</v>
      </c>
      <c r="J17" s="87" t="s">
        <v>122</v>
      </c>
      <c r="K17" s="88">
        <f>VLOOKUP(J17,'Criterios (2)'!$B$7:$C$9,2,FALSE)</f>
        <v>0</v>
      </c>
      <c r="L17" s="87"/>
      <c r="M17" s="87"/>
      <c r="N17" s="87"/>
      <c r="O17" s="87"/>
      <c r="P17" s="87"/>
      <c r="Q17" s="89">
        <f t="shared" si="0"/>
        <v>0</v>
      </c>
      <c r="R17" s="89">
        <f>(R16-(R16*Q17))</f>
        <v>0.216</v>
      </c>
      <c r="S17" s="168"/>
      <c r="T17" s="162"/>
      <c r="U17" s="165"/>
    </row>
    <row r="18" spans="2:21" s="81" customFormat="1" ht="14.25" x14ac:dyDescent="0.2">
      <c r="B18" s="174"/>
      <c r="C18" s="188"/>
      <c r="D18" s="188"/>
      <c r="E18" s="191"/>
      <c r="F18" s="185" t="s">
        <v>124</v>
      </c>
      <c r="G18" s="111" t="s">
        <v>125</v>
      </c>
      <c r="H18" s="87" t="s">
        <v>122</v>
      </c>
      <c r="I18" s="91">
        <f>VLOOKUP(H18,'Criterios (2)'!$B$3:$C$6,2,FALSE)</f>
        <v>0</v>
      </c>
      <c r="J18" s="87" t="s">
        <v>122</v>
      </c>
      <c r="K18" s="91">
        <f>VLOOKUP(J18,'Criterios (2)'!$B$7:$C$9,2,FALSE)</f>
        <v>0</v>
      </c>
      <c r="L18" s="92"/>
      <c r="M18" s="92"/>
      <c r="N18" s="92"/>
      <c r="O18" s="92"/>
      <c r="P18" s="92"/>
      <c r="Q18" s="93">
        <f t="shared" si="0"/>
        <v>0</v>
      </c>
      <c r="R18" s="93">
        <f>IF(Q18&gt;1%,(R17-(R17*Q18)),Q18)</f>
        <v>0</v>
      </c>
      <c r="S18" s="171">
        <f>IF(R19&gt;1%,R19,R18)</f>
        <v>0</v>
      </c>
      <c r="T18" s="162"/>
      <c r="U18" s="165"/>
    </row>
    <row r="19" spans="2:21" s="81" customFormat="1" ht="14.25" x14ac:dyDescent="0.2">
      <c r="B19" s="175"/>
      <c r="C19" s="189"/>
      <c r="D19" s="189"/>
      <c r="E19" s="192"/>
      <c r="F19" s="186"/>
      <c r="G19" s="112" t="s">
        <v>121</v>
      </c>
      <c r="H19" s="95" t="s">
        <v>122</v>
      </c>
      <c r="I19" s="96">
        <f>VLOOKUP(H19,'Criterios (2)'!$B$3:$C$6,2,FALSE)</f>
        <v>0</v>
      </c>
      <c r="J19" s="87" t="s">
        <v>122</v>
      </c>
      <c r="K19" s="96">
        <f>VLOOKUP(J19,'Criterios (2)'!$B$7:$C$9,2,FALSE)</f>
        <v>0</v>
      </c>
      <c r="L19" s="95"/>
      <c r="M19" s="95"/>
      <c r="N19" s="95"/>
      <c r="O19" s="95"/>
      <c r="P19" s="95"/>
      <c r="Q19" s="97">
        <f t="shared" si="0"/>
        <v>0</v>
      </c>
      <c r="R19" s="97">
        <f>IF(Q19&gt;1%,(R18-(R18*Q19)),Q19)</f>
        <v>0</v>
      </c>
      <c r="S19" s="172"/>
      <c r="T19" s="163"/>
      <c r="U19" s="166"/>
    </row>
    <row r="20" spans="2:21" s="81" customFormat="1" ht="102" x14ac:dyDescent="0.2">
      <c r="B20" s="173" t="s">
        <v>75</v>
      </c>
      <c r="C20" s="187" t="s">
        <v>77</v>
      </c>
      <c r="D20" s="187" t="s">
        <v>113</v>
      </c>
      <c r="E20" s="190">
        <f>VLOOKUP(D20,'Criterios (2)'!$A$20:$B$24,2,FALSE)</f>
        <v>0.6</v>
      </c>
      <c r="F20" s="193" t="s">
        <v>76</v>
      </c>
      <c r="G20" s="48" t="s">
        <v>79</v>
      </c>
      <c r="H20" s="83" t="s">
        <v>115</v>
      </c>
      <c r="I20" s="84">
        <f>VLOOKUP(H20,'Criterios (2)'!$B$3:$C$6,2,FALSE)</f>
        <v>0.25</v>
      </c>
      <c r="J20" s="83" t="s">
        <v>62</v>
      </c>
      <c r="K20" s="84">
        <f>VLOOKUP(J20,'Criterios (2)'!$B$7:$C$9,2,FALSE)</f>
        <v>0.15</v>
      </c>
      <c r="L20" s="83" t="s">
        <v>116</v>
      </c>
      <c r="M20" s="83" t="s">
        <v>117</v>
      </c>
      <c r="N20" s="83" t="s">
        <v>118</v>
      </c>
      <c r="O20" s="83" t="s">
        <v>119</v>
      </c>
      <c r="P20" s="83" t="s">
        <v>120</v>
      </c>
      <c r="Q20" s="85">
        <f t="shared" si="0"/>
        <v>0.4</v>
      </c>
      <c r="R20" s="85">
        <f>(E20-(E20*Q20))</f>
        <v>0.36</v>
      </c>
      <c r="S20" s="183">
        <f>IF(R21&gt;1%,R21,R20)</f>
        <v>0.216</v>
      </c>
      <c r="T20" s="161">
        <f>IF(S24&gt;1%,S24,(IF(S22&gt;1%,S22,S20)))</f>
        <v>0.216</v>
      </c>
      <c r="U20" s="164" t="str">
        <f>IF(T20&lt;=20%,'Criterios (2)'!$A$20,IF(T20&lt;=40%,'Criterios (2)'!$A$21,IF(T20&lt;=60%,'Criterios (2)'!$A$22,IF(T20&lt;=80,'Criterios (2)'!$A$23,'Criterios (2)'!$A$24))))</f>
        <v>Baja</v>
      </c>
    </row>
    <row r="21" spans="2:21" s="81" customFormat="1" ht="127.5" x14ac:dyDescent="0.2">
      <c r="B21" s="174"/>
      <c r="C21" s="188"/>
      <c r="D21" s="188"/>
      <c r="E21" s="191"/>
      <c r="F21" s="184"/>
      <c r="G21" s="47" t="s">
        <v>126</v>
      </c>
      <c r="H21" s="87" t="s">
        <v>115</v>
      </c>
      <c r="I21" s="88">
        <f>VLOOKUP(H21,'Criterios (2)'!$B$3:$C$6,2,FALSE)</f>
        <v>0.25</v>
      </c>
      <c r="J21" s="87" t="s">
        <v>62</v>
      </c>
      <c r="K21" s="88">
        <f>VLOOKUP(J21,'Criterios (2)'!$B$7:$C$9,2,FALSE)</f>
        <v>0.15</v>
      </c>
      <c r="L21" s="83" t="s">
        <v>116</v>
      </c>
      <c r="M21" s="83" t="s">
        <v>117</v>
      </c>
      <c r="N21" s="83" t="s">
        <v>118</v>
      </c>
      <c r="O21" s="83" t="s">
        <v>119</v>
      </c>
      <c r="P21" s="83" t="s">
        <v>120</v>
      </c>
      <c r="Q21" s="89">
        <f t="shared" si="0"/>
        <v>0.4</v>
      </c>
      <c r="R21" s="89">
        <f>(R20-(R20*Q21))</f>
        <v>0.216</v>
      </c>
      <c r="S21" s="168"/>
      <c r="T21" s="162"/>
      <c r="U21" s="165"/>
    </row>
    <row r="22" spans="2:21" s="81" customFormat="1" ht="14.25" x14ac:dyDescent="0.2">
      <c r="B22" s="174"/>
      <c r="C22" s="188"/>
      <c r="D22" s="188"/>
      <c r="E22" s="191"/>
      <c r="F22" s="184" t="s">
        <v>127</v>
      </c>
      <c r="G22" s="109" t="s">
        <v>125</v>
      </c>
      <c r="H22" s="87" t="s">
        <v>122</v>
      </c>
      <c r="I22" s="88">
        <f>VLOOKUP(H22,'Criterios (2)'!$B$3:$C$6,2,FALSE)</f>
        <v>0</v>
      </c>
      <c r="J22" s="87" t="s">
        <v>122</v>
      </c>
      <c r="K22" s="88">
        <f>VLOOKUP(J22,'Criterios (2)'!$B$7:$C$9,2,FALSE)</f>
        <v>0</v>
      </c>
      <c r="L22" s="87"/>
      <c r="M22" s="87"/>
      <c r="N22" s="87"/>
      <c r="O22" s="87"/>
      <c r="P22" s="87"/>
      <c r="Q22" s="89">
        <f t="shared" si="0"/>
        <v>0</v>
      </c>
      <c r="R22" s="89">
        <f>IF(Q22&gt;1%,(R21-(R21*Q22)),Q22)</f>
        <v>0</v>
      </c>
      <c r="S22" s="168">
        <f>IF(R23&gt;1%,R23,R22)</f>
        <v>0</v>
      </c>
      <c r="T22" s="162"/>
      <c r="U22" s="165"/>
    </row>
    <row r="23" spans="2:21" s="81" customFormat="1" ht="14.25" x14ac:dyDescent="0.2">
      <c r="B23" s="174"/>
      <c r="C23" s="188"/>
      <c r="D23" s="188"/>
      <c r="E23" s="191"/>
      <c r="F23" s="184"/>
      <c r="G23" s="109" t="s">
        <v>121</v>
      </c>
      <c r="H23" s="87" t="s">
        <v>122</v>
      </c>
      <c r="I23" s="88">
        <f>VLOOKUP(H23,'Criterios (2)'!$B$3:$C$6,2,FALSE)</f>
        <v>0</v>
      </c>
      <c r="J23" s="87" t="s">
        <v>122</v>
      </c>
      <c r="K23" s="88">
        <f>VLOOKUP(J23,'Criterios (2)'!$B$7:$C$9,2,FALSE)</f>
        <v>0</v>
      </c>
      <c r="L23" s="87"/>
      <c r="M23" s="87"/>
      <c r="N23" s="87"/>
      <c r="O23" s="87"/>
      <c r="P23" s="87"/>
      <c r="Q23" s="89">
        <f t="shared" si="0"/>
        <v>0</v>
      </c>
      <c r="R23" s="89">
        <f>(R22-(R22*Q23))</f>
        <v>0</v>
      </c>
      <c r="S23" s="168"/>
      <c r="T23" s="162"/>
      <c r="U23" s="165"/>
    </row>
    <row r="24" spans="2:21" s="81" customFormat="1" ht="14.25" x14ac:dyDescent="0.2">
      <c r="B24" s="174"/>
      <c r="C24" s="188"/>
      <c r="D24" s="188"/>
      <c r="E24" s="191"/>
      <c r="F24" s="185" t="s">
        <v>124</v>
      </c>
      <c r="G24" s="111" t="s">
        <v>125</v>
      </c>
      <c r="H24" s="87" t="s">
        <v>122</v>
      </c>
      <c r="I24" s="91">
        <f>VLOOKUP(H24,'Criterios (2)'!$B$3:$C$6,2,FALSE)</f>
        <v>0</v>
      </c>
      <c r="J24" s="87" t="s">
        <v>122</v>
      </c>
      <c r="K24" s="91">
        <f>VLOOKUP(J24,'Criterios (2)'!$B$7:$C$9,2,FALSE)</f>
        <v>0</v>
      </c>
      <c r="L24" s="92"/>
      <c r="M24" s="92"/>
      <c r="N24" s="92"/>
      <c r="O24" s="92"/>
      <c r="P24" s="92"/>
      <c r="Q24" s="93">
        <f t="shared" si="0"/>
        <v>0</v>
      </c>
      <c r="R24" s="93">
        <f>IF(Q24&gt;1%,(R23-(R23*Q24)),Q24)</f>
        <v>0</v>
      </c>
      <c r="S24" s="171">
        <f>IF(R25&gt;1%,R25,R24)</f>
        <v>0</v>
      </c>
      <c r="T24" s="162"/>
      <c r="U24" s="165"/>
    </row>
    <row r="25" spans="2:21" s="81" customFormat="1" ht="14.25" x14ac:dyDescent="0.2">
      <c r="B25" s="175"/>
      <c r="C25" s="189"/>
      <c r="D25" s="189"/>
      <c r="E25" s="192"/>
      <c r="F25" s="186"/>
      <c r="G25" s="112" t="s">
        <v>121</v>
      </c>
      <c r="H25" s="87" t="s">
        <v>122</v>
      </c>
      <c r="I25" s="96">
        <f>VLOOKUP(H25,'Criterios (2)'!$B$3:$C$6,2,FALSE)</f>
        <v>0</v>
      </c>
      <c r="J25" s="87" t="s">
        <v>122</v>
      </c>
      <c r="K25" s="96">
        <f>VLOOKUP(J25,'Criterios (2)'!$B$7:$C$9,2,FALSE)</f>
        <v>0</v>
      </c>
      <c r="L25" s="95"/>
      <c r="M25" s="95"/>
      <c r="N25" s="95"/>
      <c r="O25" s="95"/>
      <c r="P25" s="95"/>
      <c r="Q25" s="97">
        <f t="shared" si="0"/>
        <v>0</v>
      </c>
      <c r="R25" s="97">
        <f>IF(Q25&gt;1%,(R24-(R24*Q25)),Q25)</f>
        <v>0</v>
      </c>
      <c r="S25" s="172"/>
      <c r="T25" s="163"/>
      <c r="U25" s="166"/>
    </row>
    <row r="26" spans="2:21" s="81" customFormat="1" ht="14.25" hidden="1" x14ac:dyDescent="0.2">
      <c r="B26" s="173"/>
      <c r="C26" s="173"/>
      <c r="D26" s="176"/>
      <c r="E26" s="179" t="e">
        <f>VLOOKUP(D26,'Criterios (2)'!$A$20:$B$24,2,FALSE)</f>
        <v>#N/A</v>
      </c>
      <c r="F26" s="182" t="s">
        <v>128</v>
      </c>
      <c r="G26" s="82" t="s">
        <v>125</v>
      </c>
      <c r="H26" s="83"/>
      <c r="I26" s="84" t="e">
        <f>VLOOKUP(H26,'Criterios (2)'!$B$3:$C$6,2,FALSE)</f>
        <v>#N/A</v>
      </c>
      <c r="J26" s="83"/>
      <c r="K26" s="84" t="e">
        <f>VLOOKUP(J26,'Criterios (2)'!$B$7:$C$9,2,FALSE)</f>
        <v>#N/A</v>
      </c>
      <c r="L26" s="83"/>
      <c r="M26" s="83"/>
      <c r="N26" s="83"/>
      <c r="O26" s="83"/>
      <c r="P26" s="83"/>
      <c r="Q26" s="85" t="e">
        <f t="shared" si="0"/>
        <v>#N/A</v>
      </c>
      <c r="R26" s="85" t="e">
        <f>(E26-(E26*Q26))</f>
        <v>#N/A</v>
      </c>
      <c r="S26" s="183" t="e">
        <f>IF(R27&gt;1%,R27,R26)</f>
        <v>#N/A</v>
      </c>
      <c r="T26" s="161" t="e">
        <f>IF(S30&gt;1%,S30,(IF(S28&gt;1%,S28,S26)))</f>
        <v>#N/A</v>
      </c>
      <c r="U26" s="164" t="e">
        <f>IF(T26&lt;=20%,'Criterios (2)'!$A$20,IF(T26&lt;=40%,'Criterios (2)'!$A$21,IF(T26&lt;=60%,'Criterios (2)'!$A$22,IF(T26&lt;=80,'Criterios (2)'!$A$23,'Criterios (2)'!$A$24))))</f>
        <v>#N/A</v>
      </c>
    </row>
    <row r="27" spans="2:21" s="81" customFormat="1" ht="14.25" hidden="1" x14ac:dyDescent="0.2">
      <c r="B27" s="174"/>
      <c r="C27" s="174"/>
      <c r="D27" s="177"/>
      <c r="E27" s="180"/>
      <c r="F27" s="167"/>
      <c r="G27" s="86" t="s">
        <v>121</v>
      </c>
      <c r="H27" s="87"/>
      <c r="I27" s="88" t="e">
        <f>VLOOKUP(H27,'Criterios (2)'!$B$3:$C$6,2,FALSE)</f>
        <v>#N/A</v>
      </c>
      <c r="J27" s="87"/>
      <c r="K27" s="88" t="e">
        <f>VLOOKUP(J27,'Criterios (2)'!$B$7:$C$9,2,FALSE)</f>
        <v>#N/A</v>
      </c>
      <c r="L27" s="87"/>
      <c r="M27" s="87"/>
      <c r="N27" s="87"/>
      <c r="O27" s="87"/>
      <c r="P27" s="87"/>
      <c r="Q27" s="89" t="e">
        <f t="shared" si="0"/>
        <v>#N/A</v>
      </c>
      <c r="R27" s="89" t="e">
        <f>(R26-(R26*Q27))</f>
        <v>#N/A</v>
      </c>
      <c r="S27" s="168"/>
      <c r="T27" s="162"/>
      <c r="U27" s="165"/>
    </row>
    <row r="28" spans="2:21" s="81" customFormat="1" ht="14.25" hidden="1" x14ac:dyDescent="0.2">
      <c r="B28" s="174"/>
      <c r="C28" s="174"/>
      <c r="D28" s="177"/>
      <c r="E28" s="180"/>
      <c r="F28" s="167" t="s">
        <v>127</v>
      </c>
      <c r="G28" s="86" t="s">
        <v>125</v>
      </c>
      <c r="H28" s="87"/>
      <c r="I28" s="88" t="e">
        <f>VLOOKUP(H28,'Criterios (2)'!$B$3:$C$6,2,FALSE)</f>
        <v>#N/A</v>
      </c>
      <c r="J28" s="87"/>
      <c r="K28" s="88" t="e">
        <f>VLOOKUP(J28,'Criterios (2)'!$B$7:$C$9,2,FALSE)</f>
        <v>#N/A</v>
      </c>
      <c r="L28" s="87"/>
      <c r="M28" s="87"/>
      <c r="N28" s="87"/>
      <c r="O28" s="87"/>
      <c r="P28" s="87"/>
      <c r="Q28" s="89" t="e">
        <f t="shared" si="0"/>
        <v>#N/A</v>
      </c>
      <c r="R28" s="89" t="e">
        <f>IF(Q28&gt;1%,(R27-(R27*Q28)),Q28)</f>
        <v>#N/A</v>
      </c>
      <c r="S28" s="168" t="e">
        <f>IF(R29&gt;1%,R29,R28)</f>
        <v>#N/A</v>
      </c>
      <c r="T28" s="162"/>
      <c r="U28" s="165"/>
    </row>
    <row r="29" spans="2:21" s="81" customFormat="1" ht="14.25" hidden="1" x14ac:dyDescent="0.2">
      <c r="B29" s="174"/>
      <c r="C29" s="174"/>
      <c r="D29" s="177"/>
      <c r="E29" s="180"/>
      <c r="F29" s="167"/>
      <c r="G29" s="86" t="s">
        <v>121</v>
      </c>
      <c r="H29" s="87"/>
      <c r="I29" s="88" t="e">
        <f>VLOOKUP(H29,'Criterios (2)'!$B$3:$C$6,2,FALSE)</f>
        <v>#N/A</v>
      </c>
      <c r="J29" s="87"/>
      <c r="K29" s="88" t="e">
        <f>VLOOKUP(J29,'Criterios (2)'!$B$7:$C$9,2,FALSE)</f>
        <v>#N/A</v>
      </c>
      <c r="L29" s="87"/>
      <c r="M29" s="87"/>
      <c r="N29" s="87"/>
      <c r="O29" s="87"/>
      <c r="P29" s="87"/>
      <c r="Q29" s="89" t="e">
        <f t="shared" si="0"/>
        <v>#N/A</v>
      </c>
      <c r="R29" s="89" t="e">
        <f>(R28-(R28*Q29))</f>
        <v>#N/A</v>
      </c>
      <c r="S29" s="168"/>
      <c r="T29" s="162"/>
      <c r="U29" s="165"/>
    </row>
    <row r="30" spans="2:21" s="81" customFormat="1" ht="14.25" hidden="1" x14ac:dyDescent="0.2">
      <c r="B30" s="174"/>
      <c r="C30" s="174"/>
      <c r="D30" s="177"/>
      <c r="E30" s="180"/>
      <c r="F30" s="169" t="s">
        <v>124</v>
      </c>
      <c r="G30" s="90" t="s">
        <v>125</v>
      </c>
      <c r="H30" s="92"/>
      <c r="I30" s="91" t="e">
        <f>VLOOKUP(H30,'Criterios (2)'!$B$3:$C$6,2,FALSE)</f>
        <v>#N/A</v>
      </c>
      <c r="J30" s="92"/>
      <c r="K30" s="91" t="e">
        <f>VLOOKUP(J30,'Criterios (2)'!$B$7:$C$9,2,FALSE)</f>
        <v>#N/A</v>
      </c>
      <c r="L30" s="92"/>
      <c r="M30" s="92"/>
      <c r="N30" s="92"/>
      <c r="O30" s="92"/>
      <c r="P30" s="92"/>
      <c r="Q30" s="93" t="e">
        <f t="shared" si="0"/>
        <v>#N/A</v>
      </c>
      <c r="R30" s="93" t="e">
        <f>IF(Q30&gt;1%,(R29-(R29*Q30)),Q30)</f>
        <v>#N/A</v>
      </c>
      <c r="S30" s="171" t="e">
        <f>IF(R31&gt;1%,R31,R30)</f>
        <v>#N/A</v>
      </c>
      <c r="T30" s="162"/>
      <c r="U30" s="165"/>
    </row>
    <row r="31" spans="2:21" s="81" customFormat="1" ht="14.25" hidden="1" x14ac:dyDescent="0.2">
      <c r="B31" s="175"/>
      <c r="C31" s="175"/>
      <c r="D31" s="178"/>
      <c r="E31" s="181"/>
      <c r="F31" s="170"/>
      <c r="G31" s="94" t="s">
        <v>121</v>
      </c>
      <c r="H31" s="95"/>
      <c r="I31" s="96" t="e">
        <f>VLOOKUP(H31,'Criterios (2)'!$B$3:$C$6,2,FALSE)</f>
        <v>#N/A</v>
      </c>
      <c r="J31" s="95"/>
      <c r="K31" s="96" t="e">
        <f>VLOOKUP(J31,'Criterios (2)'!$B$7:$C$9,2,FALSE)</f>
        <v>#N/A</v>
      </c>
      <c r="L31" s="95"/>
      <c r="M31" s="95"/>
      <c r="N31" s="95"/>
      <c r="O31" s="95"/>
      <c r="P31" s="95"/>
      <c r="Q31" s="97" t="e">
        <f t="shared" si="0"/>
        <v>#N/A</v>
      </c>
      <c r="R31" s="97" t="e">
        <f>IF(Q31&gt;1%,(R30-(R30*Q31)),Q31)</f>
        <v>#N/A</v>
      </c>
      <c r="S31" s="172"/>
      <c r="T31" s="163"/>
      <c r="U31" s="166"/>
    </row>
    <row r="32" spans="2:21" s="81" customFormat="1" ht="14.25" hidden="1" x14ac:dyDescent="0.2">
      <c r="B32" s="173"/>
      <c r="C32" s="173"/>
      <c r="D32" s="176"/>
      <c r="E32" s="179" t="e">
        <f>VLOOKUP(D32,'Criterios (2)'!$A$20:$B$24,2,FALSE)</f>
        <v>#N/A</v>
      </c>
      <c r="F32" s="182" t="s">
        <v>128</v>
      </c>
      <c r="G32" s="82" t="s">
        <v>125</v>
      </c>
      <c r="H32" s="83"/>
      <c r="I32" s="84" t="e">
        <f>VLOOKUP(H32,'Criterios (2)'!$B$3:$C$6,2,FALSE)</f>
        <v>#N/A</v>
      </c>
      <c r="J32" s="83"/>
      <c r="K32" s="84" t="e">
        <f>VLOOKUP(J32,'Criterios (2)'!$B$7:$C$9,2,FALSE)</f>
        <v>#N/A</v>
      </c>
      <c r="L32" s="83"/>
      <c r="M32" s="83"/>
      <c r="N32" s="83"/>
      <c r="O32" s="83"/>
      <c r="P32" s="83"/>
      <c r="Q32" s="85" t="e">
        <f t="shared" si="0"/>
        <v>#N/A</v>
      </c>
      <c r="R32" s="85" t="e">
        <f>(E32-(E32*Q32))</f>
        <v>#N/A</v>
      </c>
      <c r="S32" s="183" t="e">
        <f>IF(R33&gt;1%,R33,R32)</f>
        <v>#N/A</v>
      </c>
      <c r="T32" s="161" t="e">
        <f>IF(S36&gt;1%,S36,(IF(S34&gt;1%,S34,S32)))</f>
        <v>#N/A</v>
      </c>
      <c r="U32" s="164" t="e">
        <f>IF(T32&lt;=20%,'Criterios (2)'!$A$20,IF(T32&lt;=40%,'Criterios (2)'!$A$21,IF(T32&lt;=60%,'Criterios (2)'!$A$22,IF(T32&lt;=80,'Criterios (2)'!$A$23,'Criterios (2)'!$A$24))))</f>
        <v>#N/A</v>
      </c>
    </row>
    <row r="33" spans="1:23" s="81" customFormat="1" ht="14.25" hidden="1" x14ac:dyDescent="0.2">
      <c r="B33" s="174"/>
      <c r="C33" s="174"/>
      <c r="D33" s="177"/>
      <c r="E33" s="180"/>
      <c r="F33" s="167"/>
      <c r="G33" s="86" t="s">
        <v>121</v>
      </c>
      <c r="H33" s="87"/>
      <c r="I33" s="88" t="e">
        <f>VLOOKUP(H33,'Criterios (2)'!$B$3:$C$6,2,FALSE)</f>
        <v>#N/A</v>
      </c>
      <c r="J33" s="87"/>
      <c r="K33" s="88" t="e">
        <f>VLOOKUP(J33,'Criterios (2)'!$B$7:$C$9,2,FALSE)</f>
        <v>#N/A</v>
      </c>
      <c r="L33" s="87"/>
      <c r="M33" s="87"/>
      <c r="N33" s="87"/>
      <c r="O33" s="87"/>
      <c r="P33" s="87"/>
      <c r="Q33" s="89" t="e">
        <f t="shared" si="0"/>
        <v>#N/A</v>
      </c>
      <c r="R33" s="89" t="e">
        <f>(R32-(R32*Q33))</f>
        <v>#N/A</v>
      </c>
      <c r="S33" s="168"/>
      <c r="T33" s="162"/>
      <c r="U33" s="165"/>
    </row>
    <row r="34" spans="1:23" s="81" customFormat="1" ht="14.25" hidden="1" x14ac:dyDescent="0.2">
      <c r="B34" s="174"/>
      <c r="C34" s="174"/>
      <c r="D34" s="177"/>
      <c r="E34" s="180"/>
      <c r="F34" s="167" t="s">
        <v>127</v>
      </c>
      <c r="G34" s="86" t="s">
        <v>125</v>
      </c>
      <c r="H34" s="87"/>
      <c r="I34" s="88" t="e">
        <f>VLOOKUP(H34,'Criterios (2)'!$B$3:$C$6,2,FALSE)</f>
        <v>#N/A</v>
      </c>
      <c r="J34" s="87"/>
      <c r="K34" s="88" t="e">
        <f>VLOOKUP(J34,'Criterios (2)'!$B$7:$C$9,2,FALSE)</f>
        <v>#N/A</v>
      </c>
      <c r="L34" s="87"/>
      <c r="M34" s="87"/>
      <c r="N34" s="87"/>
      <c r="O34" s="87"/>
      <c r="P34" s="87"/>
      <c r="Q34" s="89" t="e">
        <f t="shared" si="0"/>
        <v>#N/A</v>
      </c>
      <c r="R34" s="89" t="e">
        <f>IF(Q34&gt;1%,(R33-(R33*Q34)),Q34)</f>
        <v>#N/A</v>
      </c>
      <c r="S34" s="168" t="e">
        <f>IF(R35&gt;1%,R35,R34)</f>
        <v>#N/A</v>
      </c>
      <c r="T34" s="162"/>
      <c r="U34" s="165"/>
    </row>
    <row r="35" spans="1:23" s="81" customFormat="1" ht="14.25" hidden="1" x14ac:dyDescent="0.2">
      <c r="B35" s="174"/>
      <c r="C35" s="174"/>
      <c r="D35" s="177"/>
      <c r="E35" s="180"/>
      <c r="F35" s="167"/>
      <c r="G35" s="86" t="s">
        <v>121</v>
      </c>
      <c r="H35" s="87"/>
      <c r="I35" s="88" t="e">
        <f>VLOOKUP(H35,'Criterios (2)'!$B$3:$C$6,2,FALSE)</f>
        <v>#N/A</v>
      </c>
      <c r="J35" s="87"/>
      <c r="K35" s="88" t="e">
        <f>VLOOKUP(J35,'Criterios (2)'!$B$7:$C$9,2,FALSE)</f>
        <v>#N/A</v>
      </c>
      <c r="L35" s="87"/>
      <c r="M35" s="87"/>
      <c r="N35" s="87"/>
      <c r="O35" s="87"/>
      <c r="P35" s="87"/>
      <c r="Q35" s="89" t="e">
        <f t="shared" si="0"/>
        <v>#N/A</v>
      </c>
      <c r="R35" s="89" t="e">
        <f>(R34-(R34*Q35))</f>
        <v>#N/A</v>
      </c>
      <c r="S35" s="168"/>
      <c r="T35" s="162"/>
      <c r="U35" s="165"/>
    </row>
    <row r="36" spans="1:23" s="81" customFormat="1" ht="14.25" hidden="1" x14ac:dyDescent="0.2">
      <c r="B36" s="174"/>
      <c r="C36" s="174"/>
      <c r="D36" s="177"/>
      <c r="E36" s="180"/>
      <c r="F36" s="169" t="s">
        <v>124</v>
      </c>
      <c r="G36" s="90" t="s">
        <v>125</v>
      </c>
      <c r="H36" s="92"/>
      <c r="I36" s="91" t="e">
        <f>VLOOKUP(H36,'Criterios (2)'!$B$3:$C$6,2,FALSE)</f>
        <v>#N/A</v>
      </c>
      <c r="J36" s="92"/>
      <c r="K36" s="91" t="e">
        <f>VLOOKUP(J36,'Criterios (2)'!$B$7:$C$9,2,FALSE)</f>
        <v>#N/A</v>
      </c>
      <c r="L36" s="92"/>
      <c r="M36" s="92"/>
      <c r="N36" s="92"/>
      <c r="O36" s="92"/>
      <c r="P36" s="92"/>
      <c r="Q36" s="93" t="e">
        <f t="shared" si="0"/>
        <v>#N/A</v>
      </c>
      <c r="R36" s="93" t="e">
        <f>IF(Q36&gt;1%,(R35-(R35*Q36)),Q36)</f>
        <v>#N/A</v>
      </c>
      <c r="S36" s="171" t="e">
        <f>IF(R37&gt;1%,R37,R36)</f>
        <v>#N/A</v>
      </c>
      <c r="T36" s="162"/>
      <c r="U36" s="165"/>
    </row>
    <row r="37" spans="1:23" s="81" customFormat="1" ht="14.25" hidden="1" x14ac:dyDescent="0.2">
      <c r="B37" s="175"/>
      <c r="C37" s="175"/>
      <c r="D37" s="178"/>
      <c r="E37" s="181"/>
      <c r="F37" s="170"/>
      <c r="G37" s="94" t="s">
        <v>121</v>
      </c>
      <c r="H37" s="95"/>
      <c r="I37" s="96" t="e">
        <f>VLOOKUP(H37,'Criterios (2)'!$B$3:$C$6,2,FALSE)</f>
        <v>#N/A</v>
      </c>
      <c r="J37" s="95"/>
      <c r="K37" s="96" t="e">
        <f>VLOOKUP(J37,'Criterios (2)'!$B$7:$C$9,2,FALSE)</f>
        <v>#N/A</v>
      </c>
      <c r="L37" s="95"/>
      <c r="M37" s="95"/>
      <c r="N37" s="95"/>
      <c r="O37" s="95"/>
      <c r="P37" s="95"/>
      <c r="Q37" s="97" t="e">
        <f t="shared" si="0"/>
        <v>#N/A</v>
      </c>
      <c r="R37" s="97" t="e">
        <f>IF(Q37&gt;1%,(R36-(R36*Q37)),Q37)</f>
        <v>#N/A</v>
      </c>
      <c r="S37" s="172"/>
      <c r="T37" s="163"/>
      <c r="U37" s="166"/>
    </row>
    <row r="38" spans="1:23" s="81" customFormat="1" ht="14.25" hidden="1" x14ac:dyDescent="0.2">
      <c r="B38" s="173"/>
      <c r="C38" s="173"/>
      <c r="D38" s="176"/>
      <c r="E38" s="179" t="e">
        <f>VLOOKUP(D38,'Criterios (2)'!$A$20:$B$24,2,FALSE)</f>
        <v>#N/A</v>
      </c>
      <c r="F38" s="182" t="s">
        <v>128</v>
      </c>
      <c r="G38" s="82" t="s">
        <v>125</v>
      </c>
      <c r="H38" s="83"/>
      <c r="I38" s="84" t="e">
        <f>VLOOKUP(H38,'Criterios (2)'!$B$3:$C$6,2,FALSE)</f>
        <v>#N/A</v>
      </c>
      <c r="J38" s="83"/>
      <c r="K38" s="84" t="e">
        <f>VLOOKUP(J38,'Criterios (2)'!$B$7:$C$9,2,FALSE)</f>
        <v>#N/A</v>
      </c>
      <c r="L38" s="83"/>
      <c r="M38" s="83"/>
      <c r="N38" s="83"/>
      <c r="O38" s="83"/>
      <c r="P38" s="83"/>
      <c r="Q38" s="85" t="e">
        <f t="shared" si="0"/>
        <v>#N/A</v>
      </c>
      <c r="R38" s="85" t="e">
        <f>(E38-(E38*Q38))</f>
        <v>#N/A</v>
      </c>
      <c r="S38" s="183" t="e">
        <f>IF(R39&gt;1%,R39,R38)</f>
        <v>#N/A</v>
      </c>
      <c r="T38" s="161" t="e">
        <f>IF(S42&gt;1%,S42,(IF(S40&gt;1%,S40,S38)))</f>
        <v>#N/A</v>
      </c>
      <c r="U38" s="164" t="e">
        <f>IF(T38&lt;=20%,'Criterios (2)'!$A$20,IF(T38&lt;=40%,'Criterios (2)'!$A$21,IF(T38&lt;=60%,'Criterios (2)'!$A$22,IF(T38&lt;=80,'Criterios (2)'!$A$23,'Criterios (2)'!$A$24))))</f>
        <v>#N/A</v>
      </c>
    </row>
    <row r="39" spans="1:23" s="81" customFormat="1" ht="14.25" hidden="1" x14ac:dyDescent="0.2">
      <c r="B39" s="174"/>
      <c r="C39" s="174"/>
      <c r="D39" s="177"/>
      <c r="E39" s="180"/>
      <c r="F39" s="167"/>
      <c r="G39" s="86" t="s">
        <v>121</v>
      </c>
      <c r="H39" s="87"/>
      <c r="I39" s="88" t="e">
        <f>VLOOKUP(H39,'Criterios (2)'!$B$3:$C$6,2,FALSE)</f>
        <v>#N/A</v>
      </c>
      <c r="J39" s="87"/>
      <c r="K39" s="88" t="e">
        <f>VLOOKUP(J39,'Criterios (2)'!$B$7:$C$9,2,FALSE)</f>
        <v>#N/A</v>
      </c>
      <c r="L39" s="87"/>
      <c r="M39" s="87"/>
      <c r="N39" s="87"/>
      <c r="O39" s="87"/>
      <c r="P39" s="87"/>
      <c r="Q39" s="89" t="e">
        <f t="shared" si="0"/>
        <v>#N/A</v>
      </c>
      <c r="R39" s="89" t="e">
        <f>(R38-(R38*Q39))</f>
        <v>#N/A</v>
      </c>
      <c r="S39" s="168"/>
      <c r="T39" s="162"/>
      <c r="U39" s="165"/>
    </row>
    <row r="40" spans="1:23" s="81" customFormat="1" ht="14.25" hidden="1" x14ac:dyDescent="0.2">
      <c r="B40" s="174"/>
      <c r="C40" s="174"/>
      <c r="D40" s="177"/>
      <c r="E40" s="180"/>
      <c r="F40" s="167" t="s">
        <v>127</v>
      </c>
      <c r="G40" s="86" t="s">
        <v>125</v>
      </c>
      <c r="H40" s="87"/>
      <c r="I40" s="88" t="e">
        <f>VLOOKUP(H40,'Criterios (2)'!$B$3:$C$6,2,FALSE)</f>
        <v>#N/A</v>
      </c>
      <c r="J40" s="87"/>
      <c r="K40" s="88" t="e">
        <f>VLOOKUP(J40,'Criterios (2)'!$B$7:$C$9,2,FALSE)</f>
        <v>#N/A</v>
      </c>
      <c r="L40" s="87"/>
      <c r="M40" s="87"/>
      <c r="N40" s="87"/>
      <c r="O40" s="87"/>
      <c r="P40" s="87"/>
      <c r="Q40" s="89" t="e">
        <f t="shared" si="0"/>
        <v>#N/A</v>
      </c>
      <c r="R40" s="89" t="e">
        <f>IF(Q40&gt;1%,(R39-(R39*Q40)),Q40)</f>
        <v>#N/A</v>
      </c>
      <c r="S40" s="168" t="e">
        <f>IF(R41&gt;1%,R41,R40)</f>
        <v>#N/A</v>
      </c>
      <c r="T40" s="162"/>
      <c r="U40" s="165"/>
    </row>
    <row r="41" spans="1:23" s="81" customFormat="1" ht="14.25" hidden="1" x14ac:dyDescent="0.2">
      <c r="B41" s="174"/>
      <c r="C41" s="174"/>
      <c r="D41" s="177"/>
      <c r="E41" s="180"/>
      <c r="F41" s="167"/>
      <c r="G41" s="86" t="s">
        <v>121</v>
      </c>
      <c r="H41" s="87"/>
      <c r="I41" s="88" t="e">
        <f>VLOOKUP(H41,'Criterios (2)'!$B$3:$C$6,2,FALSE)</f>
        <v>#N/A</v>
      </c>
      <c r="J41" s="87"/>
      <c r="K41" s="88" t="e">
        <f>VLOOKUP(J41,'Criterios (2)'!$B$7:$C$9,2,FALSE)</f>
        <v>#N/A</v>
      </c>
      <c r="L41" s="87"/>
      <c r="M41" s="87"/>
      <c r="N41" s="87"/>
      <c r="O41" s="87"/>
      <c r="P41" s="87"/>
      <c r="Q41" s="89" t="e">
        <f t="shared" si="0"/>
        <v>#N/A</v>
      </c>
      <c r="R41" s="89" t="e">
        <f>(R40-(R40*Q41))</f>
        <v>#N/A</v>
      </c>
      <c r="S41" s="168"/>
      <c r="T41" s="162"/>
      <c r="U41" s="165"/>
    </row>
    <row r="42" spans="1:23" s="81" customFormat="1" ht="14.25" hidden="1" x14ac:dyDescent="0.2">
      <c r="B42" s="174"/>
      <c r="C42" s="174"/>
      <c r="D42" s="177"/>
      <c r="E42" s="180"/>
      <c r="F42" s="169" t="s">
        <v>124</v>
      </c>
      <c r="G42" s="90" t="s">
        <v>125</v>
      </c>
      <c r="H42" s="92"/>
      <c r="I42" s="91" t="e">
        <f>VLOOKUP(H42,'Criterios (2)'!$B$3:$C$6,2,FALSE)</f>
        <v>#N/A</v>
      </c>
      <c r="J42" s="92"/>
      <c r="K42" s="91" t="e">
        <f>VLOOKUP(J42,'Criterios (2)'!$B$7:$C$9,2,FALSE)</f>
        <v>#N/A</v>
      </c>
      <c r="L42" s="92"/>
      <c r="M42" s="92"/>
      <c r="N42" s="92"/>
      <c r="O42" s="92"/>
      <c r="P42" s="92"/>
      <c r="Q42" s="93" t="e">
        <f t="shared" si="0"/>
        <v>#N/A</v>
      </c>
      <c r="R42" s="93" t="e">
        <f>IF(Q42&gt;1%,(R41-(R41*Q42)),Q42)</f>
        <v>#N/A</v>
      </c>
      <c r="S42" s="171" t="e">
        <f>IF(R43&gt;1%,R43,R42)</f>
        <v>#N/A</v>
      </c>
      <c r="T42" s="162"/>
      <c r="U42" s="165"/>
    </row>
    <row r="43" spans="1:23" s="81" customFormat="1" ht="14.25" hidden="1" x14ac:dyDescent="0.2">
      <c r="B43" s="175"/>
      <c r="C43" s="175"/>
      <c r="D43" s="178"/>
      <c r="E43" s="181"/>
      <c r="F43" s="170"/>
      <c r="G43" s="94" t="s">
        <v>121</v>
      </c>
      <c r="H43" s="95"/>
      <c r="I43" s="96" t="e">
        <f>VLOOKUP(H43,'Criterios (2)'!$B$3:$C$6,2,FALSE)</f>
        <v>#N/A</v>
      </c>
      <c r="J43" s="95"/>
      <c r="K43" s="96" t="e">
        <f>VLOOKUP(J43,'Criterios (2)'!$B$7:$C$9,2,FALSE)</f>
        <v>#N/A</v>
      </c>
      <c r="L43" s="95"/>
      <c r="M43" s="95"/>
      <c r="N43" s="95"/>
      <c r="O43" s="95"/>
      <c r="P43" s="95"/>
      <c r="Q43" s="97" t="e">
        <f t="shared" si="0"/>
        <v>#N/A</v>
      </c>
      <c r="R43" s="97" t="e">
        <f>IF(Q43&gt;1%,(R42-(R42*Q43)),Q43)</f>
        <v>#N/A</v>
      </c>
      <c r="S43" s="172"/>
      <c r="T43" s="163"/>
      <c r="U43" s="166"/>
    </row>
    <row r="44" spans="1:23" ht="15" x14ac:dyDescent="0.2">
      <c r="A44" s="76"/>
      <c r="B44" s="98"/>
      <c r="C44" s="98"/>
      <c r="D44" s="98"/>
      <c r="E44" s="98"/>
      <c r="F44" s="98"/>
      <c r="G44" s="98"/>
      <c r="J44" s="69"/>
      <c r="K44" s="69"/>
      <c r="L44" s="69"/>
      <c r="M44" s="69"/>
      <c r="N44" s="69"/>
      <c r="O44" s="69"/>
      <c r="P44" s="69"/>
      <c r="Q44" s="69"/>
      <c r="R44" s="69"/>
      <c r="S44" s="69"/>
      <c r="T44" s="69"/>
      <c r="U44" s="69"/>
    </row>
    <row r="45" spans="1:23" ht="4.5" customHeight="1" x14ac:dyDescent="0.2">
      <c r="A45" s="76"/>
      <c r="B45" s="77"/>
      <c r="C45" s="77"/>
      <c r="D45" s="69"/>
      <c r="E45" s="69"/>
      <c r="F45" s="69"/>
      <c r="G45" s="98"/>
      <c r="H45" s="77"/>
      <c r="I45" s="77"/>
      <c r="J45" s="77"/>
      <c r="K45" s="77"/>
      <c r="L45" s="77"/>
      <c r="M45" s="69"/>
      <c r="N45" s="69"/>
      <c r="O45" s="69"/>
      <c r="P45" s="69"/>
      <c r="Q45" s="69"/>
      <c r="R45" s="69"/>
      <c r="S45" s="69"/>
      <c r="T45" s="69"/>
      <c r="U45" s="69"/>
    </row>
    <row r="46" spans="1:23" ht="6.75" customHeight="1" x14ac:dyDescent="0.2">
      <c r="A46" s="76"/>
      <c r="B46" s="98"/>
      <c r="C46" s="98"/>
      <c r="D46" s="98"/>
      <c r="E46" s="98"/>
      <c r="F46" s="98"/>
      <c r="G46" s="98"/>
      <c r="J46" s="69"/>
      <c r="K46" s="69"/>
      <c r="L46" s="69"/>
      <c r="M46" s="69"/>
      <c r="N46" s="69"/>
      <c r="O46" s="69"/>
      <c r="P46" s="69"/>
      <c r="Q46" s="69"/>
      <c r="R46" s="69"/>
      <c r="S46" s="69"/>
      <c r="T46" s="69"/>
      <c r="U46" s="69"/>
    </row>
    <row r="47" spans="1:23" ht="16.5" customHeight="1" x14ac:dyDescent="0.2">
      <c r="A47" s="76"/>
      <c r="B47" s="202" t="s">
        <v>129</v>
      </c>
      <c r="C47" s="202"/>
      <c r="D47" s="202"/>
      <c r="E47" s="202"/>
      <c r="F47" s="202"/>
      <c r="G47" s="202"/>
      <c r="H47" s="202"/>
      <c r="I47" s="202"/>
      <c r="J47" s="202"/>
      <c r="K47" s="202"/>
      <c r="L47" s="202"/>
      <c r="M47" s="202"/>
      <c r="N47" s="202"/>
      <c r="O47" s="202"/>
      <c r="P47" s="202"/>
      <c r="Q47" s="202"/>
      <c r="R47" s="202"/>
      <c r="S47" s="202"/>
      <c r="T47" s="202"/>
      <c r="U47" s="202"/>
      <c r="V47" s="202"/>
      <c r="W47" s="202"/>
    </row>
    <row r="48" spans="1:23" ht="15" x14ac:dyDescent="0.2">
      <c r="A48" s="76"/>
      <c r="B48" s="72"/>
      <c r="C48" s="72"/>
      <c r="D48" s="74"/>
      <c r="E48" s="74"/>
      <c r="F48" s="74"/>
      <c r="H48" s="77"/>
      <c r="I48" s="77"/>
      <c r="J48" s="77"/>
      <c r="K48" s="77"/>
      <c r="L48" s="77"/>
    </row>
    <row r="49" spans="1:23" ht="15" customHeight="1" x14ac:dyDescent="0.2">
      <c r="A49" s="76"/>
      <c r="B49" s="203" t="s">
        <v>86</v>
      </c>
      <c r="C49" s="204"/>
      <c r="D49" s="217">
        <v>46125</v>
      </c>
      <c r="E49" s="218"/>
      <c r="F49" s="77" t="s">
        <v>87</v>
      </c>
      <c r="G49" s="207" t="s">
        <v>49</v>
      </c>
      <c r="H49" s="208"/>
      <c r="I49" s="219" t="s">
        <v>130</v>
      </c>
      <c r="J49" s="203"/>
      <c r="K49" s="203"/>
      <c r="L49" s="203"/>
      <c r="M49" s="204"/>
      <c r="N49" s="206" t="s">
        <v>131</v>
      </c>
      <c r="O49" s="206"/>
      <c r="P49" s="206"/>
      <c r="Q49" s="206"/>
      <c r="R49" s="206"/>
      <c r="T49" s="69"/>
      <c r="U49" s="69"/>
    </row>
    <row r="50" spans="1:23" ht="15" x14ac:dyDescent="0.2">
      <c r="A50" s="76"/>
      <c r="B50" s="72"/>
      <c r="C50" s="72"/>
      <c r="D50" s="74"/>
      <c r="E50" s="74"/>
      <c r="F50" s="74"/>
      <c r="H50" s="194"/>
      <c r="I50" s="194"/>
      <c r="J50" s="194"/>
      <c r="K50" s="194"/>
      <c r="L50" s="194"/>
    </row>
    <row r="51" spans="1:23" s="79" customFormat="1" ht="28.5" customHeight="1" x14ac:dyDescent="0.25">
      <c r="B51" s="195" t="s">
        <v>90</v>
      </c>
      <c r="C51" s="195" t="s">
        <v>91</v>
      </c>
      <c r="D51" s="195" t="s">
        <v>92</v>
      </c>
      <c r="E51" s="195"/>
      <c r="F51" s="196" t="s">
        <v>93</v>
      </c>
      <c r="G51" s="195" t="s">
        <v>94</v>
      </c>
      <c r="H51" s="199" t="s">
        <v>95</v>
      </c>
      <c r="I51" s="200"/>
      <c r="J51" s="200"/>
      <c r="K51" s="200"/>
      <c r="L51" s="200"/>
      <c r="M51" s="200"/>
      <c r="N51" s="200"/>
      <c r="O51" s="200"/>
      <c r="P51" s="201"/>
      <c r="Q51" s="210" t="s">
        <v>96</v>
      </c>
      <c r="R51" s="210"/>
      <c r="S51" s="210"/>
      <c r="T51" s="210"/>
      <c r="U51" s="211" t="s">
        <v>97</v>
      </c>
      <c r="V51" s="212" t="s">
        <v>132</v>
      </c>
      <c r="W51" s="99"/>
    </row>
    <row r="52" spans="1:23" s="79" customFormat="1" ht="21.75" customHeight="1" x14ac:dyDescent="0.25">
      <c r="B52" s="195"/>
      <c r="C52" s="195"/>
      <c r="D52" s="195"/>
      <c r="E52" s="195"/>
      <c r="F52" s="197"/>
      <c r="G52" s="195"/>
      <c r="H52" s="199" t="s">
        <v>98</v>
      </c>
      <c r="I52" s="200"/>
      <c r="J52" s="200"/>
      <c r="K52" s="201"/>
      <c r="L52" s="199" t="s">
        <v>99</v>
      </c>
      <c r="M52" s="200"/>
      <c r="N52" s="200"/>
      <c r="O52" s="200"/>
      <c r="P52" s="201"/>
      <c r="Q52" s="213" t="s">
        <v>100</v>
      </c>
      <c r="R52" s="213" t="s">
        <v>101</v>
      </c>
      <c r="S52" s="213" t="s">
        <v>102</v>
      </c>
      <c r="T52" s="215" t="s">
        <v>103</v>
      </c>
      <c r="U52" s="211" t="s">
        <v>104</v>
      </c>
      <c r="V52" s="212"/>
      <c r="W52" s="99"/>
    </row>
    <row r="53" spans="1:23" s="79" customFormat="1" ht="63.75" x14ac:dyDescent="0.25">
      <c r="B53" s="195"/>
      <c r="C53" s="195"/>
      <c r="D53" s="80" t="s">
        <v>105</v>
      </c>
      <c r="E53" s="80" t="s">
        <v>36</v>
      </c>
      <c r="F53" s="198"/>
      <c r="G53" s="195"/>
      <c r="H53" s="80" t="s">
        <v>106</v>
      </c>
      <c r="I53" s="80" t="s">
        <v>107</v>
      </c>
      <c r="J53" s="80" t="s">
        <v>108</v>
      </c>
      <c r="K53" s="80" t="s">
        <v>107</v>
      </c>
      <c r="L53" s="80" t="s">
        <v>109</v>
      </c>
      <c r="M53" s="38" t="s">
        <v>38</v>
      </c>
      <c r="N53" s="38" t="s">
        <v>110</v>
      </c>
      <c r="O53" s="38" t="s">
        <v>111</v>
      </c>
      <c r="P53" s="80" t="s">
        <v>112</v>
      </c>
      <c r="Q53" s="214"/>
      <c r="R53" s="214"/>
      <c r="S53" s="214"/>
      <c r="T53" s="216"/>
      <c r="U53" s="211"/>
      <c r="V53" s="212"/>
      <c r="W53" s="99"/>
    </row>
    <row r="54" spans="1:23" s="81" customFormat="1" ht="140.25" x14ac:dyDescent="0.2">
      <c r="B54" s="173" t="s">
        <v>53</v>
      </c>
      <c r="C54" s="187" t="s">
        <v>55</v>
      </c>
      <c r="D54" s="176" t="s">
        <v>113</v>
      </c>
      <c r="E54" s="179">
        <f>VLOOKUP(D54,'Criterios (2)'!$A$20:$B$24,2,FALSE)</f>
        <v>0.6</v>
      </c>
      <c r="F54" s="193" t="s">
        <v>54</v>
      </c>
      <c r="G54" s="48" t="s">
        <v>114</v>
      </c>
      <c r="H54" s="83" t="s">
        <v>115</v>
      </c>
      <c r="I54" s="84">
        <f>VLOOKUP(H54,'Criterios (2)'!$B$3:$C$6,2,FALSE)</f>
        <v>0.25</v>
      </c>
      <c r="J54" s="83" t="s">
        <v>62</v>
      </c>
      <c r="K54" s="84">
        <f>VLOOKUP(J54,'Criterios (2)'!$B$7:$C$9,2,FALSE)</f>
        <v>0.15</v>
      </c>
      <c r="L54" s="83" t="s">
        <v>116</v>
      </c>
      <c r="M54" s="83" t="s">
        <v>117</v>
      </c>
      <c r="N54" s="83" t="s">
        <v>118</v>
      </c>
      <c r="O54" s="83" t="s">
        <v>119</v>
      </c>
      <c r="P54" s="83"/>
      <c r="Q54" s="85">
        <f t="shared" ref="Q54:Q65" si="1">+I54+K54</f>
        <v>0.4</v>
      </c>
      <c r="R54" s="85">
        <f>(E54-(E54*Q54))</f>
        <v>0.36</v>
      </c>
      <c r="S54" s="183">
        <f>IF(R55&gt;1%,R55,R54)</f>
        <v>0.36</v>
      </c>
      <c r="T54" s="161">
        <f>IF(S58&gt;1%,S58,(IF(S56&gt;1%,S56,S54)))</f>
        <v>0.216</v>
      </c>
      <c r="U54" s="164" t="str">
        <f>IF(T54&lt;=20%,'Criterios (2)'!$A$20,IF(T54&lt;=40%,'Criterios (2)'!$A$21,IF(T54&lt;=60%,'Criterios (2)'!$A$22,IF(T54&lt;=80,'Criterios (2)'!$A$23,'Criterios (2)'!$A$24))))</f>
        <v>Baja</v>
      </c>
      <c r="V54" s="113" t="s">
        <v>133</v>
      </c>
    </row>
    <row r="55" spans="1:23" s="81" customFormat="1" ht="14.25" x14ac:dyDescent="0.2">
      <c r="B55" s="174"/>
      <c r="C55" s="188"/>
      <c r="D55" s="177"/>
      <c r="E55" s="180"/>
      <c r="F55" s="184"/>
      <c r="G55" s="109" t="s">
        <v>121</v>
      </c>
      <c r="H55" s="87" t="s">
        <v>122</v>
      </c>
      <c r="I55" s="88">
        <f>VLOOKUP(H55,'Criterios (2)'!$B$3:$C$6,2,FALSE)</f>
        <v>0</v>
      </c>
      <c r="J55" s="87" t="s">
        <v>122</v>
      </c>
      <c r="K55" s="88">
        <f>VLOOKUP(J55,'Criterios (2)'!$B$7:$C$9,2,FALSE)</f>
        <v>0</v>
      </c>
      <c r="L55" s="87"/>
      <c r="M55" s="87"/>
      <c r="N55" s="87"/>
      <c r="O55" s="87"/>
      <c r="P55" s="87"/>
      <c r="Q55" s="89">
        <f t="shared" si="1"/>
        <v>0</v>
      </c>
      <c r="R55" s="89">
        <f>(R54-(R54*Q55))</f>
        <v>0.36</v>
      </c>
      <c r="S55" s="168"/>
      <c r="T55" s="162"/>
      <c r="U55" s="165"/>
      <c r="V55" s="113"/>
    </row>
    <row r="56" spans="1:23" s="81" customFormat="1" ht="127.5" x14ac:dyDescent="0.2">
      <c r="B56" s="174"/>
      <c r="C56" s="188"/>
      <c r="D56" s="177"/>
      <c r="E56" s="180"/>
      <c r="F56" s="184" t="s">
        <v>70</v>
      </c>
      <c r="G56" s="110" t="s">
        <v>123</v>
      </c>
      <c r="H56" s="87" t="s">
        <v>115</v>
      </c>
      <c r="I56" s="88">
        <f>VLOOKUP(H56,'Criterios (2)'!$B$3:$C$6,2,FALSE)</f>
        <v>0.25</v>
      </c>
      <c r="J56" s="87" t="s">
        <v>62</v>
      </c>
      <c r="K56" s="88">
        <f>VLOOKUP(J56,'Criterios (2)'!$B$7:$C$9,2,FALSE)</f>
        <v>0.15</v>
      </c>
      <c r="L56" s="87" t="s">
        <v>116</v>
      </c>
      <c r="M56" s="87" t="s">
        <v>117</v>
      </c>
      <c r="N56" s="87" t="s">
        <v>118</v>
      </c>
      <c r="O56" s="87" t="s">
        <v>119</v>
      </c>
      <c r="P56" s="87"/>
      <c r="Q56" s="89">
        <f t="shared" si="1"/>
        <v>0.4</v>
      </c>
      <c r="R56" s="89">
        <f>IF(Q56&gt;1%,(R55-(R55*Q56)),Q56)</f>
        <v>0.216</v>
      </c>
      <c r="S56" s="168">
        <f>IF(R57&gt;1%,R57,R56)</f>
        <v>0.216</v>
      </c>
      <c r="T56" s="162"/>
      <c r="U56" s="165"/>
      <c r="V56" s="113" t="s">
        <v>133</v>
      </c>
    </row>
    <row r="57" spans="1:23" s="81" customFormat="1" ht="14.25" x14ac:dyDescent="0.2">
      <c r="B57" s="174"/>
      <c r="C57" s="188"/>
      <c r="D57" s="177"/>
      <c r="E57" s="180"/>
      <c r="F57" s="184"/>
      <c r="G57" s="109" t="s">
        <v>121</v>
      </c>
      <c r="H57" s="87" t="s">
        <v>122</v>
      </c>
      <c r="I57" s="88">
        <f>VLOOKUP(H57,'Criterios (2)'!$B$3:$C$6,2,FALSE)</f>
        <v>0</v>
      </c>
      <c r="J57" s="87" t="s">
        <v>122</v>
      </c>
      <c r="K57" s="88">
        <f>VLOOKUP(J57,'Criterios (2)'!$B$7:$C$9,2,FALSE)</f>
        <v>0</v>
      </c>
      <c r="L57" s="87"/>
      <c r="M57" s="87"/>
      <c r="N57" s="87"/>
      <c r="O57" s="87"/>
      <c r="P57" s="87"/>
      <c r="Q57" s="89">
        <f t="shared" si="1"/>
        <v>0</v>
      </c>
      <c r="R57" s="89">
        <f>(R56-(R56*Q57))</f>
        <v>0.216</v>
      </c>
      <c r="S57" s="168"/>
      <c r="T57" s="162"/>
      <c r="U57" s="165"/>
      <c r="V57" s="113"/>
    </row>
    <row r="58" spans="1:23" s="81" customFormat="1" ht="14.25" x14ac:dyDescent="0.2">
      <c r="B58" s="174"/>
      <c r="C58" s="188"/>
      <c r="D58" s="177"/>
      <c r="E58" s="180"/>
      <c r="F58" s="185" t="s">
        <v>124</v>
      </c>
      <c r="G58" s="111" t="s">
        <v>125</v>
      </c>
      <c r="H58" s="92" t="s">
        <v>122</v>
      </c>
      <c r="I58" s="91">
        <f>VLOOKUP(H58,'Criterios (2)'!$B$3:$C$6,2,FALSE)</f>
        <v>0</v>
      </c>
      <c r="J58" s="87" t="s">
        <v>122</v>
      </c>
      <c r="K58" s="91">
        <f>VLOOKUP(J58,'Criterios (2)'!$B$7:$C$9,2,FALSE)</f>
        <v>0</v>
      </c>
      <c r="L58" s="92"/>
      <c r="M58" s="92"/>
      <c r="N58" s="92"/>
      <c r="O58" s="92"/>
      <c r="P58" s="92"/>
      <c r="Q58" s="93">
        <f t="shared" si="1"/>
        <v>0</v>
      </c>
      <c r="R58" s="93">
        <f>IF(Q58&gt;1%,(R57-(R57*Q58)),Q58)</f>
        <v>0</v>
      </c>
      <c r="S58" s="171">
        <f>IF(R59&gt;1%,R59,R58)</f>
        <v>0</v>
      </c>
      <c r="T58" s="162"/>
      <c r="U58" s="165"/>
      <c r="V58" s="113"/>
    </row>
    <row r="59" spans="1:23" s="81" customFormat="1" ht="14.25" x14ac:dyDescent="0.2">
      <c r="B59" s="175"/>
      <c r="C59" s="189"/>
      <c r="D59" s="178"/>
      <c r="E59" s="181"/>
      <c r="F59" s="186"/>
      <c r="G59" s="112" t="s">
        <v>121</v>
      </c>
      <c r="H59" s="95" t="s">
        <v>122</v>
      </c>
      <c r="I59" s="96">
        <f>VLOOKUP(H59,'Criterios (2)'!$B$3:$C$6,2,FALSE)</f>
        <v>0</v>
      </c>
      <c r="J59" s="95" t="s">
        <v>122</v>
      </c>
      <c r="K59" s="96">
        <f>VLOOKUP(J59,'Criterios (2)'!$B$7:$C$9,2,FALSE)</f>
        <v>0</v>
      </c>
      <c r="L59" s="95"/>
      <c r="M59" s="95"/>
      <c r="N59" s="95"/>
      <c r="O59" s="95"/>
      <c r="P59" s="95"/>
      <c r="Q59" s="97">
        <f t="shared" si="1"/>
        <v>0</v>
      </c>
      <c r="R59" s="97">
        <f>IF(Q59&gt;1%,(R58-(R58*Q59)),Q59)</f>
        <v>0</v>
      </c>
      <c r="S59" s="172"/>
      <c r="T59" s="163"/>
      <c r="U59" s="166"/>
      <c r="V59" s="113"/>
    </row>
    <row r="60" spans="1:23" s="81" customFormat="1" ht="102" x14ac:dyDescent="0.2">
      <c r="B60" s="173" t="s">
        <v>75</v>
      </c>
      <c r="C60" s="187" t="s">
        <v>77</v>
      </c>
      <c r="D60" s="176" t="s">
        <v>113</v>
      </c>
      <c r="E60" s="179">
        <f>VLOOKUP(D60,'Criterios (2)'!$A$20:$B$24,2,FALSE)</f>
        <v>0.6</v>
      </c>
      <c r="F60" s="193" t="s">
        <v>76</v>
      </c>
      <c r="G60" s="48" t="s">
        <v>79</v>
      </c>
      <c r="H60" s="83" t="s">
        <v>115</v>
      </c>
      <c r="I60" s="84">
        <f>VLOOKUP(H60,'Criterios (2)'!$B$3:$C$6,2,FALSE)</f>
        <v>0.25</v>
      </c>
      <c r="J60" s="83" t="s">
        <v>62</v>
      </c>
      <c r="K60" s="84">
        <f>VLOOKUP(J60,'Criterios (2)'!$B$7:$C$9,2,FALSE)</f>
        <v>0.15</v>
      </c>
      <c r="L60" s="83" t="s">
        <v>116</v>
      </c>
      <c r="M60" s="83" t="s">
        <v>117</v>
      </c>
      <c r="N60" s="83" t="s">
        <v>118</v>
      </c>
      <c r="O60" s="83" t="s">
        <v>119</v>
      </c>
      <c r="P60" s="83"/>
      <c r="Q60" s="85">
        <f t="shared" si="1"/>
        <v>0.4</v>
      </c>
      <c r="R60" s="85">
        <f>(E60-(E60*Q60))</f>
        <v>0.36</v>
      </c>
      <c r="S60" s="183">
        <f>IF(R61&gt;1%,R61,R60)</f>
        <v>0.216</v>
      </c>
      <c r="T60" s="161">
        <f>IF(S64&gt;1%,S64,(IF(S62&gt;1%,S62,S60)))</f>
        <v>0.216</v>
      </c>
      <c r="U60" s="164" t="str">
        <f>IF(T60&lt;=20%,'Criterios (2)'!$A$20,IF(T60&lt;=40%,'Criterios (2)'!$A$21,IF(T60&lt;=60%,'Criterios (2)'!$A$22,IF(T60&lt;=80,'Criterios (2)'!$A$23,'Criterios (2)'!$A$24))))</f>
        <v>Baja</v>
      </c>
      <c r="V60" s="113" t="s">
        <v>133</v>
      </c>
    </row>
    <row r="61" spans="1:23" s="76" customFormat="1" ht="127.5" x14ac:dyDescent="0.2">
      <c r="B61" s="174"/>
      <c r="C61" s="188"/>
      <c r="D61" s="177"/>
      <c r="E61" s="180"/>
      <c r="F61" s="184"/>
      <c r="G61" s="47" t="s">
        <v>126</v>
      </c>
      <c r="H61" s="87" t="s">
        <v>115</v>
      </c>
      <c r="I61" s="88">
        <f>VLOOKUP(H61,'Criterios (2)'!$B$3:$C$6,2,FALSE)</f>
        <v>0.25</v>
      </c>
      <c r="J61" s="87" t="s">
        <v>62</v>
      </c>
      <c r="K61" s="88">
        <f>VLOOKUP(J61,'Criterios (2)'!$B$7:$C$9,2,FALSE)</f>
        <v>0.15</v>
      </c>
      <c r="L61" s="87" t="s">
        <v>116</v>
      </c>
      <c r="M61" s="87" t="s">
        <v>117</v>
      </c>
      <c r="N61" s="87" t="s">
        <v>118</v>
      </c>
      <c r="O61" s="87" t="s">
        <v>119</v>
      </c>
      <c r="P61" s="87"/>
      <c r="Q61" s="89">
        <f t="shared" si="1"/>
        <v>0.4</v>
      </c>
      <c r="R61" s="89">
        <f>(R60-(R60*Q61))</f>
        <v>0.216</v>
      </c>
      <c r="S61" s="168"/>
      <c r="T61" s="162"/>
      <c r="U61" s="165"/>
      <c r="V61" s="113" t="s">
        <v>133</v>
      </c>
    </row>
    <row r="62" spans="1:23" s="76" customFormat="1" ht="15" x14ac:dyDescent="0.2">
      <c r="B62" s="174"/>
      <c r="C62" s="188"/>
      <c r="D62" s="177"/>
      <c r="E62" s="180"/>
      <c r="F62" s="184" t="s">
        <v>127</v>
      </c>
      <c r="G62" s="109" t="s">
        <v>125</v>
      </c>
      <c r="H62" s="87" t="s">
        <v>122</v>
      </c>
      <c r="I62" s="88">
        <f>VLOOKUP(H62,'Criterios (2)'!$B$3:$C$6,2,FALSE)</f>
        <v>0</v>
      </c>
      <c r="J62" s="87" t="s">
        <v>122</v>
      </c>
      <c r="K62" s="88">
        <f>VLOOKUP(J62,'Criterios (2)'!$B$7:$C$9,2,FALSE)</f>
        <v>0</v>
      </c>
      <c r="L62" s="87"/>
      <c r="M62" s="87"/>
      <c r="N62" s="87"/>
      <c r="O62" s="87"/>
      <c r="P62" s="87"/>
      <c r="Q62" s="89">
        <f t="shared" si="1"/>
        <v>0</v>
      </c>
      <c r="R62" s="89">
        <f>IF(Q62&gt;1%,(R61-(R61*Q62)),Q62)</f>
        <v>0</v>
      </c>
      <c r="S62" s="168">
        <f>IF(R63&gt;1%,R63,R62)</f>
        <v>0</v>
      </c>
      <c r="T62" s="162"/>
      <c r="U62" s="165"/>
      <c r="V62" s="114"/>
    </row>
    <row r="63" spans="1:23" s="76" customFormat="1" ht="15" x14ac:dyDescent="0.2">
      <c r="B63" s="174"/>
      <c r="C63" s="188"/>
      <c r="D63" s="177"/>
      <c r="E63" s="180"/>
      <c r="F63" s="184"/>
      <c r="G63" s="109" t="s">
        <v>121</v>
      </c>
      <c r="H63" s="87" t="s">
        <v>122</v>
      </c>
      <c r="I63" s="88">
        <f>VLOOKUP(H63,'Criterios (2)'!$B$3:$C$6,2,FALSE)</f>
        <v>0</v>
      </c>
      <c r="J63" s="87" t="s">
        <v>122</v>
      </c>
      <c r="K63" s="88">
        <f>VLOOKUP(J63,'Criterios (2)'!$B$7:$C$9,2,FALSE)</f>
        <v>0</v>
      </c>
      <c r="L63" s="87"/>
      <c r="M63" s="87"/>
      <c r="N63" s="87"/>
      <c r="O63" s="87"/>
      <c r="P63" s="87"/>
      <c r="Q63" s="89">
        <f t="shared" si="1"/>
        <v>0</v>
      </c>
      <c r="R63" s="89">
        <f>(R62-(R62*Q63))</f>
        <v>0</v>
      </c>
      <c r="S63" s="168"/>
      <c r="T63" s="162"/>
      <c r="U63" s="165"/>
      <c r="V63" s="114"/>
    </row>
    <row r="64" spans="1:23" s="76" customFormat="1" ht="15" x14ac:dyDescent="0.2">
      <c r="B64" s="174"/>
      <c r="C64" s="188"/>
      <c r="D64" s="177"/>
      <c r="E64" s="180"/>
      <c r="F64" s="185" t="s">
        <v>124</v>
      </c>
      <c r="G64" s="111" t="s">
        <v>125</v>
      </c>
      <c r="H64" s="92" t="s">
        <v>122</v>
      </c>
      <c r="I64" s="91">
        <f>VLOOKUP(H64,'Criterios (2)'!$B$3:$C$6,2,FALSE)</f>
        <v>0</v>
      </c>
      <c r="J64" s="92" t="s">
        <v>122</v>
      </c>
      <c r="K64" s="91">
        <f>VLOOKUP(J64,'Criterios (2)'!$B$7:$C$9,2,FALSE)</f>
        <v>0</v>
      </c>
      <c r="L64" s="92"/>
      <c r="M64" s="92"/>
      <c r="N64" s="92"/>
      <c r="O64" s="92"/>
      <c r="P64" s="92"/>
      <c r="Q64" s="93">
        <f t="shared" si="1"/>
        <v>0</v>
      </c>
      <c r="R64" s="93">
        <f>IF(Q64&gt;1%,(R63-(R63*Q64)),Q64)</f>
        <v>0</v>
      </c>
      <c r="S64" s="171">
        <f>IF(R65&gt;1%,R65,R64)</f>
        <v>0</v>
      </c>
      <c r="T64" s="162"/>
      <c r="U64" s="165"/>
      <c r="V64" s="114"/>
    </row>
    <row r="65" spans="1:23" s="76" customFormat="1" ht="15" x14ac:dyDescent="0.2">
      <c r="B65" s="175"/>
      <c r="C65" s="189"/>
      <c r="D65" s="178"/>
      <c r="E65" s="181"/>
      <c r="F65" s="186"/>
      <c r="G65" s="112" t="s">
        <v>121</v>
      </c>
      <c r="H65" s="95" t="s">
        <v>122</v>
      </c>
      <c r="I65" s="96">
        <f>VLOOKUP(H65,'Criterios (2)'!$B$3:$C$6,2,FALSE)</f>
        <v>0</v>
      </c>
      <c r="J65" s="95" t="s">
        <v>122</v>
      </c>
      <c r="K65" s="96">
        <f>VLOOKUP(J65,'Criterios (2)'!$B$7:$C$9,2,FALSE)</f>
        <v>0</v>
      </c>
      <c r="L65" s="95"/>
      <c r="M65" s="95"/>
      <c r="N65" s="95"/>
      <c r="O65" s="95"/>
      <c r="P65" s="95"/>
      <c r="Q65" s="97">
        <f t="shared" si="1"/>
        <v>0</v>
      </c>
      <c r="R65" s="97">
        <f>IF(Q65&gt;1%,(R64-(R64*Q65)),Q65)</f>
        <v>0</v>
      </c>
      <c r="S65" s="172"/>
      <c r="T65" s="163"/>
      <c r="U65" s="166"/>
      <c r="V65" s="114"/>
    </row>
    <row r="66" spans="1:23" x14ac:dyDescent="0.2">
      <c r="B66" s="98"/>
      <c r="C66" s="98"/>
      <c r="D66" s="98"/>
      <c r="E66" s="98"/>
      <c r="F66" s="98"/>
      <c r="G66" s="98"/>
      <c r="J66" s="69"/>
      <c r="K66" s="69"/>
      <c r="L66" s="69"/>
      <c r="M66" s="69"/>
      <c r="N66" s="69"/>
      <c r="O66" s="69"/>
      <c r="P66" s="69"/>
      <c r="Q66" s="69"/>
      <c r="R66" s="69"/>
      <c r="S66" s="69"/>
      <c r="T66" s="104"/>
      <c r="U66" s="69"/>
    </row>
    <row r="67" spans="1:23" ht="5.25" customHeight="1" x14ac:dyDescent="0.2"/>
    <row r="69" spans="1:23" ht="6.75" customHeight="1" x14ac:dyDescent="0.2">
      <c r="A69" s="76"/>
      <c r="B69" s="98"/>
      <c r="C69" s="98"/>
      <c r="D69" s="98"/>
      <c r="E69" s="98"/>
      <c r="F69" s="98"/>
      <c r="G69" s="98"/>
      <c r="J69" s="69"/>
      <c r="K69" s="69"/>
      <c r="L69" s="69"/>
      <c r="M69" s="69"/>
      <c r="N69" s="69"/>
      <c r="O69" s="69"/>
      <c r="P69" s="69"/>
      <c r="Q69" s="69"/>
      <c r="R69" s="69"/>
      <c r="S69" s="69"/>
      <c r="T69" s="69"/>
      <c r="U69" s="69"/>
    </row>
    <row r="70" spans="1:23" ht="16.5" customHeight="1" x14ac:dyDescent="0.2">
      <c r="A70" s="76"/>
      <c r="B70" s="202" t="s">
        <v>134</v>
      </c>
      <c r="C70" s="202"/>
      <c r="D70" s="202"/>
      <c r="E70" s="202"/>
      <c r="F70" s="202"/>
      <c r="G70" s="202"/>
      <c r="H70" s="202"/>
      <c r="I70" s="202"/>
      <c r="J70" s="202"/>
      <c r="K70" s="202"/>
      <c r="L70" s="202"/>
      <c r="M70" s="202"/>
      <c r="N70" s="202"/>
      <c r="O70" s="202"/>
      <c r="P70" s="202"/>
      <c r="Q70" s="202"/>
      <c r="R70" s="202"/>
      <c r="S70" s="202"/>
      <c r="T70" s="202"/>
      <c r="U70" s="202"/>
      <c r="V70" s="202"/>
      <c r="W70" s="202"/>
    </row>
    <row r="71" spans="1:23" ht="15" x14ac:dyDescent="0.2">
      <c r="A71" s="76"/>
      <c r="B71" s="72"/>
      <c r="C71" s="72"/>
      <c r="D71" s="74"/>
      <c r="E71" s="74"/>
      <c r="F71" s="74"/>
      <c r="H71" s="77"/>
      <c r="I71" s="77"/>
      <c r="J71" s="77"/>
      <c r="K71" s="77"/>
      <c r="L71" s="77"/>
    </row>
    <row r="72" spans="1:23" ht="15" customHeight="1" x14ac:dyDescent="0.2">
      <c r="A72" s="76"/>
      <c r="B72" s="203" t="s">
        <v>86</v>
      </c>
      <c r="C72" s="204"/>
      <c r="D72" s="205">
        <v>46157</v>
      </c>
      <c r="E72" s="206"/>
      <c r="F72" s="77" t="s">
        <v>87</v>
      </c>
      <c r="G72" s="207" t="s">
        <v>246</v>
      </c>
      <c r="H72" s="208"/>
      <c r="I72" s="203" t="s">
        <v>135</v>
      </c>
      <c r="J72" s="203"/>
      <c r="K72" s="203"/>
      <c r="L72" s="204"/>
      <c r="M72" s="207" t="s">
        <v>136</v>
      </c>
      <c r="N72" s="209"/>
      <c r="O72" s="209"/>
      <c r="P72" s="209"/>
      <c r="Q72" s="208"/>
      <c r="T72" s="69"/>
      <c r="U72" s="69"/>
    </row>
    <row r="73" spans="1:23" ht="15" x14ac:dyDescent="0.2">
      <c r="A73" s="76"/>
      <c r="B73" s="72"/>
      <c r="C73" s="72"/>
      <c r="D73" s="74"/>
      <c r="E73" s="74"/>
      <c r="F73" s="74"/>
      <c r="H73" s="194"/>
      <c r="I73" s="194"/>
      <c r="J73" s="194"/>
      <c r="K73" s="194"/>
      <c r="L73" s="194"/>
    </row>
    <row r="74" spans="1:23" s="79" customFormat="1" ht="28.5" customHeight="1" x14ac:dyDescent="0.2">
      <c r="B74" s="195" t="s">
        <v>90</v>
      </c>
      <c r="C74" s="195" t="s">
        <v>91</v>
      </c>
      <c r="D74" s="195" t="s">
        <v>92</v>
      </c>
      <c r="E74" s="195"/>
      <c r="F74" s="196" t="s">
        <v>93</v>
      </c>
      <c r="G74" s="195" t="s">
        <v>94</v>
      </c>
      <c r="H74" s="199" t="s">
        <v>95</v>
      </c>
      <c r="I74" s="200"/>
      <c r="J74" s="200"/>
      <c r="K74" s="200"/>
      <c r="L74" s="200"/>
      <c r="M74" s="200"/>
      <c r="N74" s="200"/>
      <c r="O74" s="200"/>
      <c r="P74" s="201"/>
      <c r="Q74" s="210" t="s">
        <v>96</v>
      </c>
      <c r="R74" s="210"/>
      <c r="S74" s="210"/>
      <c r="T74" s="210"/>
      <c r="U74" s="211" t="s">
        <v>97</v>
      </c>
      <c r="V74" s="212" t="s">
        <v>132</v>
      </c>
      <c r="W74" s="212" t="s">
        <v>137</v>
      </c>
    </row>
    <row r="75" spans="1:23" s="79" customFormat="1" ht="21.75" customHeight="1" x14ac:dyDescent="0.2">
      <c r="B75" s="195"/>
      <c r="C75" s="195"/>
      <c r="D75" s="195"/>
      <c r="E75" s="195"/>
      <c r="F75" s="197"/>
      <c r="G75" s="195"/>
      <c r="H75" s="199" t="s">
        <v>98</v>
      </c>
      <c r="I75" s="200"/>
      <c r="J75" s="200"/>
      <c r="K75" s="201"/>
      <c r="L75" s="199" t="s">
        <v>99</v>
      </c>
      <c r="M75" s="200"/>
      <c r="N75" s="200"/>
      <c r="O75" s="200"/>
      <c r="P75" s="201"/>
      <c r="Q75" s="213" t="s">
        <v>100</v>
      </c>
      <c r="R75" s="213" t="s">
        <v>101</v>
      </c>
      <c r="S75" s="213" t="s">
        <v>102</v>
      </c>
      <c r="T75" s="215" t="s">
        <v>103</v>
      </c>
      <c r="U75" s="211" t="s">
        <v>104</v>
      </c>
      <c r="V75" s="212"/>
      <c r="W75" s="212"/>
    </row>
    <row r="76" spans="1:23" s="79" customFormat="1" ht="63.75" x14ac:dyDescent="0.2">
      <c r="B76" s="195"/>
      <c r="C76" s="195"/>
      <c r="D76" s="80" t="s">
        <v>105</v>
      </c>
      <c r="E76" s="80" t="s">
        <v>36</v>
      </c>
      <c r="F76" s="198"/>
      <c r="G76" s="195"/>
      <c r="H76" s="80" t="s">
        <v>106</v>
      </c>
      <c r="I76" s="80" t="s">
        <v>107</v>
      </c>
      <c r="J76" s="80" t="s">
        <v>108</v>
      </c>
      <c r="K76" s="80" t="s">
        <v>107</v>
      </c>
      <c r="L76" s="80" t="s">
        <v>109</v>
      </c>
      <c r="M76" s="38" t="s">
        <v>38</v>
      </c>
      <c r="N76" s="38" t="s">
        <v>110</v>
      </c>
      <c r="O76" s="38" t="s">
        <v>111</v>
      </c>
      <c r="P76" s="80" t="s">
        <v>112</v>
      </c>
      <c r="Q76" s="214"/>
      <c r="R76" s="214"/>
      <c r="S76" s="214"/>
      <c r="T76" s="216"/>
      <c r="U76" s="211"/>
      <c r="V76" s="212"/>
      <c r="W76" s="212"/>
    </row>
    <row r="77" spans="1:23" s="81" customFormat="1" ht="377.25" customHeight="1" x14ac:dyDescent="0.2">
      <c r="B77" s="173" t="s">
        <v>53</v>
      </c>
      <c r="C77" s="187" t="s">
        <v>55</v>
      </c>
      <c r="D77" s="187" t="s">
        <v>113</v>
      </c>
      <c r="E77" s="190">
        <f>VLOOKUP(D77,'Criterios (2)'!$A$20:$B$24,2,FALSE)</f>
        <v>0.6</v>
      </c>
      <c r="F77" s="193" t="s">
        <v>54</v>
      </c>
      <c r="G77" s="48" t="s">
        <v>242</v>
      </c>
      <c r="H77" s="83" t="s">
        <v>115</v>
      </c>
      <c r="I77" s="84">
        <f>VLOOKUP(H77,'Criterios (2)'!$B$3:$C$6,2,FALSE)</f>
        <v>0.25</v>
      </c>
      <c r="J77" s="83" t="s">
        <v>62</v>
      </c>
      <c r="K77" s="84">
        <f>VLOOKUP(J77,'Criterios (2)'!$B$7:$C$9,2,FALSE)</f>
        <v>0.15</v>
      </c>
      <c r="L77" s="83" t="s">
        <v>138</v>
      </c>
      <c r="M77" s="83" t="s">
        <v>117</v>
      </c>
      <c r="N77" s="83" t="s">
        <v>139</v>
      </c>
      <c r="O77" s="83" t="s">
        <v>119</v>
      </c>
      <c r="P77" s="83" t="s">
        <v>120</v>
      </c>
      <c r="Q77" s="85">
        <f t="shared" ref="Q77:Q106" si="2">+I77+K77</f>
        <v>0.4</v>
      </c>
      <c r="R77" s="85">
        <f>(E77-(E77*Q77))</f>
        <v>0.36</v>
      </c>
      <c r="S77" s="183">
        <f>IF(R78&gt;1%,R78,R77)</f>
        <v>0.36</v>
      </c>
      <c r="T77" s="161">
        <f>IF(S81&gt;1%,S81,(IF(S79&gt;1%,S79,S77)))</f>
        <v>0.216</v>
      </c>
      <c r="U77" s="164" t="str">
        <f>IF(T77&lt;=20%,'Criterios (2)'!$A$20,IF(T77&lt;=40%,'Criterios (2)'!$A$21,IF(T77&lt;=60%,'Criterios (2)'!$A$22,IF(T77&lt;=80,'Criterios (2)'!$A$23,'Criterios (2)'!$A$24))))</f>
        <v>Baja</v>
      </c>
      <c r="V77" s="131" t="s">
        <v>248</v>
      </c>
      <c r="W77" s="122" t="s">
        <v>140</v>
      </c>
    </row>
    <row r="78" spans="1:23" s="81" customFormat="1" ht="14.25" x14ac:dyDescent="0.2">
      <c r="B78" s="174"/>
      <c r="C78" s="188"/>
      <c r="D78" s="188"/>
      <c r="E78" s="191"/>
      <c r="F78" s="184"/>
      <c r="G78" s="109" t="s">
        <v>121</v>
      </c>
      <c r="H78" s="87" t="s">
        <v>122</v>
      </c>
      <c r="I78" s="88">
        <f>VLOOKUP(H78,'Criterios (2)'!$B$3:$C$6,2,FALSE)</f>
        <v>0</v>
      </c>
      <c r="J78" s="87" t="s">
        <v>122</v>
      </c>
      <c r="K78" s="88">
        <f>VLOOKUP(J78,'Criterios (2)'!$B$7:$C$9,2,FALSE)</f>
        <v>0</v>
      </c>
      <c r="L78" s="87"/>
      <c r="M78" s="87"/>
      <c r="N78" s="87"/>
      <c r="O78" s="87"/>
      <c r="P78" s="87"/>
      <c r="Q78" s="89">
        <f t="shared" si="2"/>
        <v>0</v>
      </c>
      <c r="R78" s="89">
        <f>(R77-(R77*Q78))</f>
        <v>0.36</v>
      </c>
      <c r="S78" s="168"/>
      <c r="T78" s="162"/>
      <c r="U78" s="165"/>
      <c r="V78" s="100"/>
      <c r="W78" s="100"/>
    </row>
    <row r="79" spans="1:23" s="81" customFormat="1" ht="209.25" customHeight="1" x14ac:dyDescent="0.2">
      <c r="B79" s="174"/>
      <c r="C79" s="188"/>
      <c r="D79" s="188"/>
      <c r="E79" s="191"/>
      <c r="F79" s="184" t="s">
        <v>70</v>
      </c>
      <c r="G79" s="129" t="s">
        <v>123</v>
      </c>
      <c r="H79" s="87" t="s">
        <v>115</v>
      </c>
      <c r="I79" s="88">
        <f>VLOOKUP(H79,'Criterios (2)'!$B$3:$C$6,2,FALSE)</f>
        <v>0.25</v>
      </c>
      <c r="J79" s="87" t="s">
        <v>62</v>
      </c>
      <c r="K79" s="88">
        <f>VLOOKUP(J79,'Criterios (2)'!$B$7:$C$9,2,FALSE)</f>
        <v>0.15</v>
      </c>
      <c r="L79" s="87" t="s">
        <v>116</v>
      </c>
      <c r="M79" s="87" t="s">
        <v>117</v>
      </c>
      <c r="N79" s="87" t="s">
        <v>118</v>
      </c>
      <c r="O79" s="87" t="s">
        <v>119</v>
      </c>
      <c r="P79" s="87" t="s">
        <v>120</v>
      </c>
      <c r="Q79" s="89">
        <f t="shared" si="2"/>
        <v>0.4</v>
      </c>
      <c r="R79" s="89">
        <f>IF(Q79&gt;1%,(R78-(R78*Q79)),Q79)</f>
        <v>0.216</v>
      </c>
      <c r="S79" s="168">
        <f>IF(R80&gt;1%,R80,R79)</f>
        <v>0.216</v>
      </c>
      <c r="T79" s="162"/>
      <c r="U79" s="165"/>
      <c r="V79" s="131" t="s">
        <v>249</v>
      </c>
      <c r="W79" s="122" t="s">
        <v>243</v>
      </c>
    </row>
    <row r="80" spans="1:23" s="81" customFormat="1" ht="14.25" x14ac:dyDescent="0.2">
      <c r="B80" s="174"/>
      <c r="C80" s="188"/>
      <c r="D80" s="188"/>
      <c r="E80" s="191"/>
      <c r="F80" s="184"/>
      <c r="G80" s="109" t="s">
        <v>121</v>
      </c>
      <c r="H80" s="87" t="s">
        <v>122</v>
      </c>
      <c r="I80" s="88">
        <f>VLOOKUP(H80,'Criterios (2)'!$B$3:$C$6,2,FALSE)</f>
        <v>0</v>
      </c>
      <c r="J80" s="87" t="s">
        <v>122</v>
      </c>
      <c r="K80" s="88">
        <f>VLOOKUP(J80,'Criterios (2)'!$B$7:$C$9,2,FALSE)</f>
        <v>0</v>
      </c>
      <c r="L80" s="87"/>
      <c r="M80" s="87"/>
      <c r="N80" s="87"/>
      <c r="O80" s="87"/>
      <c r="P80" s="87"/>
      <c r="Q80" s="89">
        <f t="shared" si="2"/>
        <v>0</v>
      </c>
      <c r="R80" s="89">
        <f>(R79-(R79*Q80))</f>
        <v>0.216</v>
      </c>
      <c r="S80" s="168"/>
      <c r="T80" s="162"/>
      <c r="U80" s="165"/>
      <c r="V80" s="100"/>
      <c r="W80" s="100"/>
    </row>
    <row r="81" spans="1:24" s="81" customFormat="1" ht="14.25" x14ac:dyDescent="0.2">
      <c r="B81" s="174"/>
      <c r="C81" s="188"/>
      <c r="D81" s="188"/>
      <c r="E81" s="191"/>
      <c r="F81" s="185" t="s">
        <v>124</v>
      </c>
      <c r="G81" s="111" t="s">
        <v>125</v>
      </c>
      <c r="H81" s="87" t="s">
        <v>122</v>
      </c>
      <c r="I81" s="91">
        <f>VLOOKUP(H81,'Criterios (2)'!$B$3:$C$6,2,FALSE)</f>
        <v>0</v>
      </c>
      <c r="J81" s="87" t="s">
        <v>122</v>
      </c>
      <c r="K81" s="91">
        <f>VLOOKUP(J81,'Criterios (2)'!$B$7:$C$9,2,FALSE)</f>
        <v>0</v>
      </c>
      <c r="L81" s="92"/>
      <c r="M81" s="92"/>
      <c r="N81" s="92"/>
      <c r="O81" s="92"/>
      <c r="P81" s="92"/>
      <c r="Q81" s="93">
        <f t="shared" si="2"/>
        <v>0</v>
      </c>
      <c r="R81" s="93">
        <f>IF(Q81&gt;1%,(R80-(R80*Q81)),Q81)</f>
        <v>0</v>
      </c>
      <c r="S81" s="171">
        <f>IF(R82&gt;1%,R82,R81)</f>
        <v>0</v>
      </c>
      <c r="T81" s="162"/>
      <c r="U81" s="165"/>
      <c r="V81" s="100"/>
      <c r="W81" s="100"/>
    </row>
    <row r="82" spans="1:24" s="81" customFormat="1" ht="14.25" x14ac:dyDescent="0.2">
      <c r="B82" s="175"/>
      <c r="C82" s="189"/>
      <c r="D82" s="189"/>
      <c r="E82" s="192"/>
      <c r="F82" s="186"/>
      <c r="G82" s="112" t="s">
        <v>121</v>
      </c>
      <c r="H82" s="95" t="s">
        <v>122</v>
      </c>
      <c r="I82" s="96">
        <f>VLOOKUP(H82,'Criterios (2)'!$B$3:$C$6,2,FALSE)</f>
        <v>0</v>
      </c>
      <c r="J82" s="87" t="s">
        <v>122</v>
      </c>
      <c r="K82" s="96">
        <f>VLOOKUP(J82,'Criterios (2)'!$B$7:$C$9,2,FALSE)</f>
        <v>0</v>
      </c>
      <c r="L82" s="95"/>
      <c r="M82" s="95"/>
      <c r="N82" s="95"/>
      <c r="O82" s="95"/>
      <c r="P82" s="95"/>
      <c r="Q82" s="97">
        <f t="shared" si="2"/>
        <v>0</v>
      </c>
      <c r="R82" s="97">
        <f>IF(Q82&gt;1%,(R81-(R81*Q82)),Q82)</f>
        <v>0</v>
      </c>
      <c r="S82" s="172"/>
      <c r="T82" s="163"/>
      <c r="U82" s="166"/>
      <c r="V82" s="100"/>
      <c r="W82" s="100"/>
    </row>
    <row r="83" spans="1:24" s="81" customFormat="1" ht="214.5" customHeight="1" x14ac:dyDescent="0.2">
      <c r="B83" s="173" t="s">
        <v>75</v>
      </c>
      <c r="C83" s="187" t="s">
        <v>77</v>
      </c>
      <c r="D83" s="187" t="s">
        <v>113</v>
      </c>
      <c r="E83" s="190">
        <f>VLOOKUP(D83,'Criterios (2)'!$A$20:$B$24,2,FALSE)</f>
        <v>0.6</v>
      </c>
      <c r="F83" s="193" t="s">
        <v>76</v>
      </c>
      <c r="G83" s="48" t="s">
        <v>79</v>
      </c>
      <c r="H83" s="83" t="s">
        <v>115</v>
      </c>
      <c r="I83" s="84">
        <f>VLOOKUP(H83,'Criterios (2)'!$B$3:$C$6,2,FALSE)</f>
        <v>0.25</v>
      </c>
      <c r="J83" s="83" t="s">
        <v>62</v>
      </c>
      <c r="K83" s="84">
        <f>VLOOKUP(J83,'Criterios (2)'!$B$7:$C$9,2,FALSE)</f>
        <v>0.15</v>
      </c>
      <c r="L83" s="130" t="s">
        <v>138</v>
      </c>
      <c r="M83" s="83" t="s">
        <v>117</v>
      </c>
      <c r="N83" s="83" t="s">
        <v>118</v>
      </c>
      <c r="O83" s="83" t="s">
        <v>119</v>
      </c>
      <c r="P83" s="83" t="s">
        <v>120</v>
      </c>
      <c r="Q83" s="85">
        <f t="shared" si="2"/>
        <v>0.4</v>
      </c>
      <c r="R83" s="85">
        <f>(E83-(E83*Q83))</f>
        <v>0.36</v>
      </c>
      <c r="S83" s="183">
        <f>IF(R84&gt;1%,R84,R83)</f>
        <v>0.216</v>
      </c>
      <c r="T83" s="161">
        <f>IF(S87&gt;1%,S87,(IF(S85&gt;1%,S85,S83)))</f>
        <v>0.216</v>
      </c>
      <c r="U83" s="164" t="str">
        <f>IF(T83&lt;=20%,'Criterios (2)'!$A$20,IF(T83&lt;=40%,'Criterios (2)'!$A$21,IF(T83&lt;=60%,'Criterios (2)'!$A$22,IF(T83&lt;=80,'Criterios (2)'!$A$23,'Criterios (2)'!$A$24))))</f>
        <v>Baja</v>
      </c>
      <c r="V83" s="131" t="s">
        <v>250</v>
      </c>
      <c r="W83" s="122" t="s">
        <v>141</v>
      </c>
    </row>
    <row r="84" spans="1:24" s="76" customFormat="1" ht="216.75" customHeight="1" x14ac:dyDescent="0.2">
      <c r="B84" s="174"/>
      <c r="C84" s="188"/>
      <c r="D84" s="188"/>
      <c r="E84" s="191"/>
      <c r="F84" s="184"/>
      <c r="G84" s="47" t="s">
        <v>126</v>
      </c>
      <c r="H84" s="87" t="s">
        <v>115</v>
      </c>
      <c r="I84" s="88">
        <f>VLOOKUP(H84,'Criterios (2)'!$B$3:$C$6,2,FALSE)</f>
        <v>0.25</v>
      </c>
      <c r="J84" s="87" t="s">
        <v>62</v>
      </c>
      <c r="K84" s="88">
        <f>VLOOKUP(J84,'Criterios (2)'!$B$7:$C$9,2,FALSE)</f>
        <v>0.15</v>
      </c>
      <c r="L84" s="87" t="s">
        <v>116</v>
      </c>
      <c r="M84" s="87" t="s">
        <v>117</v>
      </c>
      <c r="N84" s="87" t="s">
        <v>118</v>
      </c>
      <c r="O84" s="87" t="s">
        <v>119</v>
      </c>
      <c r="P84" s="87" t="s">
        <v>120</v>
      </c>
      <c r="Q84" s="89">
        <f t="shared" si="2"/>
        <v>0.4</v>
      </c>
      <c r="R84" s="89">
        <f>(R83-(R83*Q84))</f>
        <v>0.216</v>
      </c>
      <c r="S84" s="168"/>
      <c r="T84" s="162"/>
      <c r="U84" s="165"/>
      <c r="V84" s="131" t="s">
        <v>247</v>
      </c>
      <c r="W84" s="122" t="s">
        <v>244</v>
      </c>
      <c r="X84" s="81"/>
    </row>
    <row r="85" spans="1:24" s="76" customFormat="1" ht="15" x14ac:dyDescent="0.2">
      <c r="B85" s="174"/>
      <c r="C85" s="188"/>
      <c r="D85" s="188"/>
      <c r="E85" s="191"/>
      <c r="F85" s="184" t="s">
        <v>127</v>
      </c>
      <c r="G85" s="109" t="s">
        <v>125</v>
      </c>
      <c r="H85" s="87" t="s">
        <v>122</v>
      </c>
      <c r="I85" s="88">
        <f>VLOOKUP(H85,'Criterios (2)'!$B$3:$C$6,2,FALSE)</f>
        <v>0</v>
      </c>
      <c r="J85" s="87" t="s">
        <v>122</v>
      </c>
      <c r="K85" s="88">
        <f>VLOOKUP(J85,'Criterios (2)'!$B$7:$C$9,2,FALSE)</f>
        <v>0</v>
      </c>
      <c r="L85" s="87"/>
      <c r="M85" s="87"/>
      <c r="N85" s="87"/>
      <c r="O85" s="87"/>
      <c r="P85" s="87"/>
      <c r="Q85" s="89">
        <f t="shared" si="2"/>
        <v>0</v>
      </c>
      <c r="R85" s="89">
        <f>IF(Q85&gt;1%,(R84-(R84*Q85)),Q85)</f>
        <v>0</v>
      </c>
      <c r="S85" s="168">
        <f>IF(R86&gt;1%,R86,R85)</f>
        <v>0</v>
      </c>
      <c r="T85" s="162"/>
      <c r="U85" s="165"/>
      <c r="V85" s="101"/>
      <c r="W85" s="101"/>
    </row>
    <row r="86" spans="1:24" s="76" customFormat="1" ht="15" x14ac:dyDescent="0.2">
      <c r="B86" s="174"/>
      <c r="C86" s="188"/>
      <c r="D86" s="188"/>
      <c r="E86" s="191"/>
      <c r="F86" s="184"/>
      <c r="G86" s="109" t="s">
        <v>121</v>
      </c>
      <c r="H86" s="87" t="s">
        <v>122</v>
      </c>
      <c r="I86" s="88">
        <f>VLOOKUP(H86,'Criterios (2)'!$B$3:$C$6,2,FALSE)</f>
        <v>0</v>
      </c>
      <c r="J86" s="87" t="s">
        <v>122</v>
      </c>
      <c r="K86" s="88">
        <f>VLOOKUP(J86,'Criterios (2)'!$B$7:$C$9,2,FALSE)</f>
        <v>0</v>
      </c>
      <c r="L86" s="87"/>
      <c r="M86" s="87"/>
      <c r="N86" s="87"/>
      <c r="O86" s="87"/>
      <c r="P86" s="87"/>
      <c r="Q86" s="89">
        <f t="shared" si="2"/>
        <v>0</v>
      </c>
      <c r="R86" s="89">
        <f>(R85-(R85*Q86))</f>
        <v>0</v>
      </c>
      <c r="S86" s="168"/>
      <c r="T86" s="162"/>
      <c r="U86" s="165"/>
      <c r="V86" s="101"/>
      <c r="W86" s="101"/>
    </row>
    <row r="87" spans="1:24" s="76" customFormat="1" ht="15" x14ac:dyDescent="0.2">
      <c r="B87" s="174"/>
      <c r="C87" s="188"/>
      <c r="D87" s="188"/>
      <c r="E87" s="191"/>
      <c r="F87" s="185" t="s">
        <v>124</v>
      </c>
      <c r="G87" s="111" t="s">
        <v>125</v>
      </c>
      <c r="H87" s="87" t="s">
        <v>122</v>
      </c>
      <c r="I87" s="91">
        <f>VLOOKUP(H87,'Criterios (2)'!$B$3:$C$6,2,FALSE)</f>
        <v>0</v>
      </c>
      <c r="J87" s="87" t="s">
        <v>122</v>
      </c>
      <c r="K87" s="91">
        <f>VLOOKUP(J87,'Criterios (2)'!$B$7:$C$9,2,FALSE)</f>
        <v>0</v>
      </c>
      <c r="L87" s="92"/>
      <c r="M87" s="92"/>
      <c r="N87" s="92"/>
      <c r="O87" s="92"/>
      <c r="P87" s="92"/>
      <c r="Q87" s="93">
        <f t="shared" si="2"/>
        <v>0</v>
      </c>
      <c r="R87" s="93">
        <f>IF(Q87&gt;1%,(R86-(R86*Q87)),Q87)</f>
        <v>0</v>
      </c>
      <c r="S87" s="171">
        <f>IF(R88&gt;1%,R88,R87)</f>
        <v>0</v>
      </c>
      <c r="T87" s="162"/>
      <c r="U87" s="165"/>
      <c r="V87" s="101"/>
      <c r="W87" s="101"/>
    </row>
    <row r="88" spans="1:24" s="76" customFormat="1" ht="15" x14ac:dyDescent="0.2">
      <c r="B88" s="175"/>
      <c r="C88" s="189"/>
      <c r="D88" s="189"/>
      <c r="E88" s="192"/>
      <c r="F88" s="186"/>
      <c r="G88" s="112" t="s">
        <v>121</v>
      </c>
      <c r="H88" s="87" t="s">
        <v>122</v>
      </c>
      <c r="I88" s="96">
        <f>VLOOKUP(H88,'Criterios (2)'!$B$3:$C$6,2,FALSE)</f>
        <v>0</v>
      </c>
      <c r="J88" s="87" t="s">
        <v>122</v>
      </c>
      <c r="K88" s="96">
        <f>VLOOKUP(J88,'Criterios (2)'!$B$7:$C$9,2,FALSE)</f>
        <v>0</v>
      </c>
      <c r="L88" s="95"/>
      <c r="M88" s="95"/>
      <c r="N88" s="95"/>
      <c r="O88" s="95"/>
      <c r="P88" s="95"/>
      <c r="Q88" s="97">
        <f t="shared" si="2"/>
        <v>0</v>
      </c>
      <c r="R88" s="97">
        <f>IF(Q88&gt;1%,(R87-(R87*Q88)),Q88)</f>
        <v>0</v>
      </c>
      <c r="S88" s="172"/>
      <c r="T88" s="163"/>
      <c r="U88" s="166"/>
      <c r="V88" s="101"/>
      <c r="W88" s="101"/>
    </row>
    <row r="89" spans="1:24" s="79" customFormat="1" ht="15" x14ac:dyDescent="0.2">
      <c r="B89" s="173"/>
      <c r="C89" s="173"/>
      <c r="D89" s="176"/>
      <c r="E89" s="179" t="e">
        <f>VLOOKUP(D89,'Criterios (2)'!$A$20:$B$24,2,FALSE)</f>
        <v>#N/A</v>
      </c>
      <c r="F89" s="182" t="s">
        <v>128</v>
      </c>
      <c r="G89" s="82" t="s">
        <v>125</v>
      </c>
      <c r="H89" s="83"/>
      <c r="I89" s="84" t="e">
        <f>VLOOKUP(H89,'Criterios (2)'!$B$3:$C$6,2,FALSE)</f>
        <v>#N/A</v>
      </c>
      <c r="J89" s="83"/>
      <c r="K89" s="84" t="e">
        <f>VLOOKUP(J89,'Criterios (2)'!$B$7:$C$9,2,FALSE)</f>
        <v>#N/A</v>
      </c>
      <c r="L89" s="83"/>
      <c r="M89" s="83"/>
      <c r="N89" s="83"/>
      <c r="O89" s="83"/>
      <c r="P89" s="83"/>
      <c r="Q89" s="85" t="e">
        <f t="shared" si="2"/>
        <v>#N/A</v>
      </c>
      <c r="R89" s="85" t="e">
        <f>(E89-(E89*Q89))</f>
        <v>#N/A</v>
      </c>
      <c r="S89" s="183" t="e">
        <f>IF(R90&gt;1%,R90,R89)</f>
        <v>#N/A</v>
      </c>
      <c r="T89" s="161" t="e">
        <f>IF(S93&gt;1%,S93,(IF(S91&gt;1%,S91,S89)))</f>
        <v>#N/A</v>
      </c>
      <c r="U89" s="164" t="e">
        <f>IF(T89&lt;=20%,'Criterios (2)'!$A$20,IF(T89&lt;=40%,'Criterios (2)'!$A$21,IF(T89&lt;=60%,'Criterios (2)'!$A$22,IF(T89&lt;=80,'Criterios (2)'!$A$23,'Criterios (2)'!$A$24))))</f>
        <v>#N/A</v>
      </c>
      <c r="V89" s="102"/>
      <c r="W89" s="102"/>
    </row>
    <row r="90" spans="1:24" s="79" customFormat="1" ht="15" x14ac:dyDescent="0.2">
      <c r="B90" s="174"/>
      <c r="C90" s="174"/>
      <c r="D90" s="177"/>
      <c r="E90" s="180"/>
      <c r="F90" s="167"/>
      <c r="G90" s="86" t="s">
        <v>121</v>
      </c>
      <c r="H90" s="87"/>
      <c r="I90" s="88" t="e">
        <f>VLOOKUP(H90,'Criterios (2)'!$B$3:$C$6,2,FALSE)</f>
        <v>#N/A</v>
      </c>
      <c r="J90" s="87"/>
      <c r="K90" s="88" t="e">
        <f>VLOOKUP(J90,'Criterios (2)'!$B$7:$C$9,2,FALSE)</f>
        <v>#N/A</v>
      </c>
      <c r="L90" s="87"/>
      <c r="M90" s="87"/>
      <c r="N90" s="87"/>
      <c r="O90" s="87"/>
      <c r="P90" s="87"/>
      <c r="Q90" s="89" t="e">
        <f t="shared" si="2"/>
        <v>#N/A</v>
      </c>
      <c r="R90" s="89" t="e">
        <f>(R89-(R89*Q90))</f>
        <v>#N/A</v>
      </c>
      <c r="S90" s="168"/>
      <c r="T90" s="162"/>
      <c r="U90" s="165"/>
      <c r="V90" s="102"/>
      <c r="W90" s="102"/>
    </row>
    <row r="91" spans="1:24" s="79" customFormat="1" ht="15" x14ac:dyDescent="0.2">
      <c r="B91" s="174"/>
      <c r="C91" s="174"/>
      <c r="D91" s="177"/>
      <c r="E91" s="180"/>
      <c r="F91" s="167" t="s">
        <v>127</v>
      </c>
      <c r="G91" s="86" t="s">
        <v>125</v>
      </c>
      <c r="H91" s="87"/>
      <c r="I91" s="88" t="e">
        <f>VLOOKUP(H91,'Criterios (2)'!$B$3:$C$6,2,FALSE)</f>
        <v>#N/A</v>
      </c>
      <c r="J91" s="87"/>
      <c r="K91" s="88" t="e">
        <f>VLOOKUP(J91,'Criterios (2)'!$B$7:$C$9,2,FALSE)</f>
        <v>#N/A</v>
      </c>
      <c r="L91" s="87"/>
      <c r="M91" s="87"/>
      <c r="N91" s="87"/>
      <c r="O91" s="87"/>
      <c r="P91" s="87"/>
      <c r="Q91" s="89" t="e">
        <f t="shared" si="2"/>
        <v>#N/A</v>
      </c>
      <c r="R91" s="89" t="e">
        <f>IF(Q91&gt;1%,(R90-(R90*Q91)),Q91)</f>
        <v>#N/A</v>
      </c>
      <c r="S91" s="168" t="e">
        <f>IF(R92&gt;1%,R92,R91)</f>
        <v>#N/A</v>
      </c>
      <c r="T91" s="162"/>
      <c r="U91" s="165"/>
      <c r="V91" s="102"/>
      <c r="W91" s="102"/>
    </row>
    <row r="92" spans="1:24" s="79" customFormat="1" ht="15" x14ac:dyDescent="0.2">
      <c r="B92" s="174"/>
      <c r="C92" s="174"/>
      <c r="D92" s="177"/>
      <c r="E92" s="180"/>
      <c r="F92" s="167"/>
      <c r="G92" s="86" t="s">
        <v>121</v>
      </c>
      <c r="H92" s="87"/>
      <c r="I92" s="88" t="e">
        <f>VLOOKUP(H92,'Criterios (2)'!$B$3:$C$6,2,FALSE)</f>
        <v>#N/A</v>
      </c>
      <c r="J92" s="87"/>
      <c r="K92" s="88" t="e">
        <f>VLOOKUP(J92,'Criterios (2)'!$B$7:$C$9,2,FALSE)</f>
        <v>#N/A</v>
      </c>
      <c r="L92" s="87"/>
      <c r="M92" s="87"/>
      <c r="N92" s="87"/>
      <c r="O92" s="87"/>
      <c r="P92" s="87"/>
      <c r="Q92" s="89" t="e">
        <f t="shared" si="2"/>
        <v>#N/A</v>
      </c>
      <c r="R92" s="89" t="e">
        <f>(R91-(R91*Q92))</f>
        <v>#N/A</v>
      </c>
      <c r="S92" s="168"/>
      <c r="T92" s="162"/>
      <c r="U92" s="165"/>
      <c r="V92" s="102"/>
      <c r="W92" s="102"/>
    </row>
    <row r="93" spans="1:24" s="79" customFormat="1" ht="15" x14ac:dyDescent="0.2">
      <c r="B93" s="174"/>
      <c r="C93" s="174"/>
      <c r="D93" s="177"/>
      <c r="E93" s="180"/>
      <c r="F93" s="169" t="s">
        <v>124</v>
      </c>
      <c r="G93" s="90" t="s">
        <v>125</v>
      </c>
      <c r="H93" s="92"/>
      <c r="I93" s="91" t="e">
        <f>VLOOKUP(H93,'Criterios (2)'!$B$3:$C$6,2,FALSE)</f>
        <v>#N/A</v>
      </c>
      <c r="J93" s="92"/>
      <c r="K93" s="91" t="e">
        <f>VLOOKUP(J93,'Criterios (2)'!$B$7:$C$9,2,FALSE)</f>
        <v>#N/A</v>
      </c>
      <c r="L93" s="92"/>
      <c r="M93" s="92"/>
      <c r="N93" s="92"/>
      <c r="O93" s="92"/>
      <c r="P93" s="92"/>
      <c r="Q93" s="93" t="e">
        <f t="shared" si="2"/>
        <v>#N/A</v>
      </c>
      <c r="R93" s="93" t="e">
        <f>IF(Q93&gt;1%,(R92-(R92*Q93)),Q93)</f>
        <v>#N/A</v>
      </c>
      <c r="S93" s="171" t="e">
        <f>IF(R94&gt;1%,R94,R93)</f>
        <v>#N/A</v>
      </c>
      <c r="T93" s="162"/>
      <c r="U93" s="165"/>
      <c r="V93" s="102"/>
      <c r="W93" s="102"/>
    </row>
    <row r="94" spans="1:24" x14ac:dyDescent="0.2">
      <c r="B94" s="175"/>
      <c r="C94" s="175"/>
      <c r="D94" s="178"/>
      <c r="E94" s="181"/>
      <c r="F94" s="170"/>
      <c r="G94" s="94" t="s">
        <v>121</v>
      </c>
      <c r="H94" s="95"/>
      <c r="I94" s="96" t="e">
        <f>VLOOKUP(H94,'Criterios (2)'!$B$3:$C$6,2,FALSE)</f>
        <v>#N/A</v>
      </c>
      <c r="J94" s="95"/>
      <c r="K94" s="96" t="e">
        <f>VLOOKUP(J94,'Criterios (2)'!$B$7:$C$9,2,FALSE)</f>
        <v>#N/A</v>
      </c>
      <c r="L94" s="95"/>
      <c r="M94" s="95"/>
      <c r="N94" s="95"/>
      <c r="O94" s="95"/>
      <c r="P94" s="95"/>
      <c r="Q94" s="97" t="e">
        <f t="shared" si="2"/>
        <v>#N/A</v>
      </c>
      <c r="R94" s="97" t="e">
        <f>IF(Q94&gt;1%,(R93-(R93*Q94)),Q94)</f>
        <v>#N/A</v>
      </c>
      <c r="S94" s="172"/>
      <c r="T94" s="163"/>
      <c r="U94" s="166"/>
      <c r="V94" s="103"/>
      <c r="W94" s="103"/>
    </row>
    <row r="95" spans="1:24" ht="14.25" x14ac:dyDescent="0.2">
      <c r="A95" s="81"/>
      <c r="B95" s="173"/>
      <c r="C95" s="173"/>
      <c r="D95" s="176"/>
      <c r="E95" s="179" t="e">
        <f>VLOOKUP(D95,'Criterios (2)'!$A$20:$B$24,2,FALSE)</f>
        <v>#N/A</v>
      </c>
      <c r="F95" s="182" t="s">
        <v>128</v>
      </c>
      <c r="G95" s="82" t="s">
        <v>125</v>
      </c>
      <c r="H95" s="83"/>
      <c r="I95" s="84" t="e">
        <f>VLOOKUP(H95,'Criterios (2)'!$B$3:$C$6,2,FALSE)</f>
        <v>#N/A</v>
      </c>
      <c r="J95" s="83"/>
      <c r="K95" s="84" t="e">
        <f>VLOOKUP(J95,'Criterios (2)'!$B$7:$C$9,2,FALSE)</f>
        <v>#N/A</v>
      </c>
      <c r="L95" s="83"/>
      <c r="M95" s="83"/>
      <c r="N95" s="83"/>
      <c r="O95" s="83"/>
      <c r="P95" s="83"/>
      <c r="Q95" s="85" t="e">
        <f t="shared" si="2"/>
        <v>#N/A</v>
      </c>
      <c r="R95" s="85" t="e">
        <f>(E95-(E95*Q95))</f>
        <v>#N/A</v>
      </c>
      <c r="S95" s="183" t="e">
        <f>IF(R96&gt;1%,R96,R95)</f>
        <v>#N/A</v>
      </c>
      <c r="T95" s="161" t="e">
        <f>IF(S99&gt;1%,S99,(IF(S97&gt;1%,S97,S95)))</f>
        <v>#N/A</v>
      </c>
      <c r="U95" s="164" t="e">
        <f>IF(T95&lt;=20%,'Criterios (2)'!$A$20,IF(T95&lt;=40%,'Criterios (2)'!$A$21,IF(T95&lt;=60%,'Criterios (2)'!$A$22,IF(T95&lt;=80,'Criterios (2)'!$A$23,'Criterios (2)'!$A$24))))</f>
        <v>#N/A</v>
      </c>
      <c r="V95" s="103"/>
      <c r="W95" s="103"/>
    </row>
    <row r="96" spans="1:24" ht="14.25" x14ac:dyDescent="0.2">
      <c r="A96" s="81"/>
      <c r="B96" s="174"/>
      <c r="C96" s="174"/>
      <c r="D96" s="177"/>
      <c r="E96" s="180"/>
      <c r="F96" s="167"/>
      <c r="G96" s="86" t="s">
        <v>121</v>
      </c>
      <c r="H96" s="87"/>
      <c r="I96" s="88" t="e">
        <f>VLOOKUP(H96,'Criterios (2)'!$B$3:$C$6,2,FALSE)</f>
        <v>#N/A</v>
      </c>
      <c r="J96" s="87"/>
      <c r="K96" s="88" t="e">
        <f>VLOOKUP(J96,'Criterios (2)'!$B$7:$C$9,2,FALSE)</f>
        <v>#N/A</v>
      </c>
      <c r="L96" s="87"/>
      <c r="M96" s="87"/>
      <c r="N96" s="87"/>
      <c r="O96" s="87"/>
      <c r="P96" s="87"/>
      <c r="Q96" s="89" t="e">
        <f t="shared" si="2"/>
        <v>#N/A</v>
      </c>
      <c r="R96" s="89" t="e">
        <f>(R95-(R95*Q96))</f>
        <v>#N/A</v>
      </c>
      <c r="S96" s="168"/>
      <c r="T96" s="162"/>
      <c r="U96" s="165"/>
      <c r="V96" s="103"/>
      <c r="W96" s="103"/>
    </row>
    <row r="97" spans="1:23" ht="14.25" x14ac:dyDescent="0.2">
      <c r="A97" s="81"/>
      <c r="B97" s="174"/>
      <c r="C97" s="174"/>
      <c r="D97" s="177"/>
      <c r="E97" s="180"/>
      <c r="F97" s="167" t="s">
        <v>127</v>
      </c>
      <c r="G97" s="86" t="s">
        <v>125</v>
      </c>
      <c r="H97" s="87"/>
      <c r="I97" s="88" t="e">
        <f>VLOOKUP(H97,'Criterios (2)'!$B$3:$C$6,2,FALSE)</f>
        <v>#N/A</v>
      </c>
      <c r="J97" s="87"/>
      <c r="K97" s="88" t="e">
        <f>VLOOKUP(J97,'Criterios (2)'!$B$7:$C$9,2,FALSE)</f>
        <v>#N/A</v>
      </c>
      <c r="L97" s="87"/>
      <c r="M97" s="87"/>
      <c r="N97" s="87"/>
      <c r="O97" s="87"/>
      <c r="P97" s="87"/>
      <c r="Q97" s="89" t="e">
        <f t="shared" si="2"/>
        <v>#N/A</v>
      </c>
      <c r="R97" s="89" t="e">
        <f>IF(Q97&gt;1%,(R96-(R96*Q97)),Q97)</f>
        <v>#N/A</v>
      </c>
      <c r="S97" s="168" t="e">
        <f>IF(R98&gt;1%,R98,R97)</f>
        <v>#N/A</v>
      </c>
      <c r="T97" s="162"/>
      <c r="U97" s="165"/>
      <c r="V97" s="103"/>
      <c r="W97" s="103"/>
    </row>
    <row r="98" spans="1:23" ht="14.25" x14ac:dyDescent="0.2">
      <c r="A98" s="81"/>
      <c r="B98" s="174"/>
      <c r="C98" s="174"/>
      <c r="D98" s="177"/>
      <c r="E98" s="180"/>
      <c r="F98" s="167"/>
      <c r="G98" s="86" t="s">
        <v>121</v>
      </c>
      <c r="H98" s="87"/>
      <c r="I98" s="88" t="e">
        <f>VLOOKUP(H98,'Criterios (2)'!$B$3:$C$6,2,FALSE)</f>
        <v>#N/A</v>
      </c>
      <c r="J98" s="87"/>
      <c r="K98" s="88" t="e">
        <f>VLOOKUP(J98,'Criterios (2)'!$B$7:$C$9,2,FALSE)</f>
        <v>#N/A</v>
      </c>
      <c r="L98" s="87"/>
      <c r="M98" s="87"/>
      <c r="N98" s="87"/>
      <c r="O98" s="87"/>
      <c r="P98" s="87"/>
      <c r="Q98" s="89" t="e">
        <f t="shared" si="2"/>
        <v>#N/A</v>
      </c>
      <c r="R98" s="89" t="e">
        <f>(R97-(R97*Q98))</f>
        <v>#N/A</v>
      </c>
      <c r="S98" s="168"/>
      <c r="T98" s="162"/>
      <c r="U98" s="165"/>
      <c r="V98" s="103"/>
      <c r="W98" s="103"/>
    </row>
    <row r="99" spans="1:23" ht="14.25" x14ac:dyDescent="0.2">
      <c r="A99" s="81"/>
      <c r="B99" s="174"/>
      <c r="C99" s="174"/>
      <c r="D99" s="177"/>
      <c r="E99" s="180"/>
      <c r="F99" s="169" t="s">
        <v>124</v>
      </c>
      <c r="G99" s="90" t="s">
        <v>125</v>
      </c>
      <c r="H99" s="92"/>
      <c r="I99" s="91" t="e">
        <f>VLOOKUP(H99,'Criterios (2)'!$B$3:$C$6,2,FALSE)</f>
        <v>#N/A</v>
      </c>
      <c r="J99" s="92"/>
      <c r="K99" s="91" t="e">
        <f>VLOOKUP(J99,'Criterios (2)'!$B$7:$C$9,2,FALSE)</f>
        <v>#N/A</v>
      </c>
      <c r="L99" s="92"/>
      <c r="M99" s="92"/>
      <c r="N99" s="92"/>
      <c r="O99" s="92"/>
      <c r="P99" s="92"/>
      <c r="Q99" s="93" t="e">
        <f t="shared" si="2"/>
        <v>#N/A</v>
      </c>
      <c r="R99" s="93" t="e">
        <f>IF(Q99&gt;1%,(R98-(R98*Q99)),Q99)</f>
        <v>#N/A</v>
      </c>
      <c r="S99" s="171" t="e">
        <f>IF(R100&gt;1%,R100,R99)</f>
        <v>#N/A</v>
      </c>
      <c r="T99" s="162"/>
      <c r="U99" s="165"/>
      <c r="V99" s="103"/>
      <c r="W99" s="103"/>
    </row>
    <row r="100" spans="1:23" ht="14.25" x14ac:dyDescent="0.2">
      <c r="A100" s="81"/>
      <c r="B100" s="175"/>
      <c r="C100" s="175"/>
      <c r="D100" s="178"/>
      <c r="E100" s="181"/>
      <c r="F100" s="170"/>
      <c r="G100" s="94" t="s">
        <v>121</v>
      </c>
      <c r="H100" s="95"/>
      <c r="I100" s="96" t="e">
        <f>VLOOKUP(H100,'Criterios (2)'!$B$3:$C$6,2,FALSE)</f>
        <v>#N/A</v>
      </c>
      <c r="J100" s="95"/>
      <c r="K100" s="96" t="e">
        <f>VLOOKUP(J100,'Criterios (2)'!$B$7:$C$9,2,FALSE)</f>
        <v>#N/A</v>
      </c>
      <c r="L100" s="95"/>
      <c r="M100" s="95"/>
      <c r="N100" s="95"/>
      <c r="O100" s="95"/>
      <c r="P100" s="95"/>
      <c r="Q100" s="97" t="e">
        <f t="shared" si="2"/>
        <v>#N/A</v>
      </c>
      <c r="R100" s="97" t="e">
        <f>IF(Q100&gt;1%,(R99-(R99*Q100)),Q100)</f>
        <v>#N/A</v>
      </c>
      <c r="S100" s="172"/>
      <c r="T100" s="163"/>
      <c r="U100" s="166"/>
      <c r="V100" s="103"/>
      <c r="W100" s="103"/>
    </row>
    <row r="101" spans="1:23" s="81" customFormat="1" ht="14.25" x14ac:dyDescent="0.2">
      <c r="B101" s="173"/>
      <c r="C101" s="173"/>
      <c r="D101" s="176"/>
      <c r="E101" s="179" t="e">
        <f>VLOOKUP(D101,'Criterios (2)'!$A$20:$B$24,2,FALSE)</f>
        <v>#N/A</v>
      </c>
      <c r="F101" s="182" t="s">
        <v>128</v>
      </c>
      <c r="G101" s="82" t="s">
        <v>125</v>
      </c>
      <c r="H101" s="83"/>
      <c r="I101" s="84" t="e">
        <f>VLOOKUP(H101,'Criterios (2)'!$B$3:$C$6,2,FALSE)</f>
        <v>#N/A</v>
      </c>
      <c r="J101" s="83"/>
      <c r="K101" s="84" t="e">
        <f>VLOOKUP(J101,'Criterios (2)'!$B$7:$C$9,2,FALSE)</f>
        <v>#N/A</v>
      </c>
      <c r="L101" s="83"/>
      <c r="M101" s="83"/>
      <c r="N101" s="83"/>
      <c r="O101" s="83"/>
      <c r="P101" s="83"/>
      <c r="Q101" s="85" t="e">
        <f t="shared" si="2"/>
        <v>#N/A</v>
      </c>
      <c r="R101" s="85" t="e">
        <f>(E101-(E101*Q101))</f>
        <v>#N/A</v>
      </c>
      <c r="S101" s="183" t="e">
        <f>IF(R102&gt;1%,R102,R101)</f>
        <v>#N/A</v>
      </c>
      <c r="T101" s="161" t="e">
        <f>IF(S105&gt;1%,S105,(IF(S103&gt;1%,S103,S101)))</f>
        <v>#N/A</v>
      </c>
      <c r="U101" s="164" t="e">
        <f>IF(T101&lt;=20%,'Criterios (2)'!$A$20,IF(T101&lt;=40%,'Criterios (2)'!$A$21,IF(T101&lt;=60%,'Criterios (2)'!$A$22,IF(T101&lt;=80,'Criterios (2)'!$A$23,'Criterios (2)'!$A$24))))</f>
        <v>#N/A</v>
      </c>
      <c r="V101" s="100"/>
      <c r="W101" s="100"/>
    </row>
    <row r="102" spans="1:23" s="76" customFormat="1" ht="15" x14ac:dyDescent="0.2">
      <c r="B102" s="174"/>
      <c r="C102" s="174"/>
      <c r="D102" s="177"/>
      <c r="E102" s="180"/>
      <c r="F102" s="167"/>
      <c r="G102" s="86" t="s">
        <v>121</v>
      </c>
      <c r="H102" s="87"/>
      <c r="I102" s="88" t="e">
        <f>VLOOKUP(H102,'Criterios (2)'!$B$3:$C$6,2,FALSE)</f>
        <v>#N/A</v>
      </c>
      <c r="J102" s="87"/>
      <c r="K102" s="88" t="e">
        <f>VLOOKUP(J102,'Criterios (2)'!$B$7:$C$9,2,FALSE)</f>
        <v>#N/A</v>
      </c>
      <c r="L102" s="87"/>
      <c r="M102" s="87"/>
      <c r="N102" s="87"/>
      <c r="O102" s="87"/>
      <c r="P102" s="87"/>
      <c r="Q102" s="89" t="e">
        <f t="shared" si="2"/>
        <v>#N/A</v>
      </c>
      <c r="R102" s="89" t="e">
        <f>(R101-(R101*Q102))</f>
        <v>#N/A</v>
      </c>
      <c r="S102" s="168"/>
      <c r="T102" s="162"/>
      <c r="U102" s="165"/>
      <c r="V102" s="101"/>
      <c r="W102" s="101"/>
    </row>
    <row r="103" spans="1:23" s="76" customFormat="1" ht="15" x14ac:dyDescent="0.2">
      <c r="B103" s="174"/>
      <c r="C103" s="174"/>
      <c r="D103" s="177"/>
      <c r="E103" s="180"/>
      <c r="F103" s="167" t="s">
        <v>127</v>
      </c>
      <c r="G103" s="86" t="s">
        <v>125</v>
      </c>
      <c r="H103" s="87"/>
      <c r="I103" s="88" t="e">
        <f>VLOOKUP(H103,'Criterios (2)'!$B$3:$C$6,2,FALSE)</f>
        <v>#N/A</v>
      </c>
      <c r="J103" s="87"/>
      <c r="K103" s="88" t="e">
        <f>VLOOKUP(J103,'Criterios (2)'!$B$7:$C$9,2,FALSE)</f>
        <v>#N/A</v>
      </c>
      <c r="L103" s="87"/>
      <c r="M103" s="87"/>
      <c r="N103" s="87"/>
      <c r="O103" s="87"/>
      <c r="P103" s="87"/>
      <c r="Q103" s="89" t="e">
        <f t="shared" si="2"/>
        <v>#N/A</v>
      </c>
      <c r="R103" s="89" t="e">
        <f>IF(Q103&gt;1%,(R102-(R102*Q103)),Q103)</f>
        <v>#N/A</v>
      </c>
      <c r="S103" s="168" t="e">
        <f>IF(R104&gt;1%,R104,R103)</f>
        <v>#N/A</v>
      </c>
      <c r="T103" s="162"/>
      <c r="U103" s="165"/>
      <c r="V103" s="101"/>
      <c r="W103" s="101"/>
    </row>
    <row r="104" spans="1:23" s="76" customFormat="1" ht="15" x14ac:dyDescent="0.2">
      <c r="B104" s="174"/>
      <c r="C104" s="174"/>
      <c r="D104" s="177"/>
      <c r="E104" s="180"/>
      <c r="F104" s="167"/>
      <c r="G104" s="86" t="s">
        <v>121</v>
      </c>
      <c r="H104" s="87"/>
      <c r="I104" s="88" t="e">
        <f>VLOOKUP(H104,'Criterios (2)'!$B$3:$C$6,2,FALSE)</f>
        <v>#N/A</v>
      </c>
      <c r="J104" s="87"/>
      <c r="K104" s="88" t="e">
        <f>VLOOKUP(J104,'Criterios (2)'!$B$7:$C$9,2,FALSE)</f>
        <v>#N/A</v>
      </c>
      <c r="L104" s="87"/>
      <c r="M104" s="87"/>
      <c r="N104" s="87"/>
      <c r="O104" s="87"/>
      <c r="P104" s="87"/>
      <c r="Q104" s="89" t="e">
        <f t="shared" si="2"/>
        <v>#N/A</v>
      </c>
      <c r="R104" s="89" t="e">
        <f>(R103-(R103*Q104))</f>
        <v>#N/A</v>
      </c>
      <c r="S104" s="168"/>
      <c r="T104" s="162"/>
      <c r="U104" s="165"/>
      <c r="V104" s="101"/>
      <c r="W104" s="101"/>
    </row>
    <row r="105" spans="1:23" s="76" customFormat="1" ht="15" x14ac:dyDescent="0.2">
      <c r="B105" s="174"/>
      <c r="C105" s="174"/>
      <c r="D105" s="177"/>
      <c r="E105" s="180"/>
      <c r="F105" s="169" t="s">
        <v>124</v>
      </c>
      <c r="G105" s="90" t="s">
        <v>125</v>
      </c>
      <c r="H105" s="92"/>
      <c r="I105" s="91" t="e">
        <f>VLOOKUP(H105,'Criterios (2)'!$B$3:$C$6,2,FALSE)</f>
        <v>#N/A</v>
      </c>
      <c r="J105" s="92"/>
      <c r="K105" s="91" t="e">
        <f>VLOOKUP(J105,'Criterios (2)'!$B$7:$C$9,2,FALSE)</f>
        <v>#N/A</v>
      </c>
      <c r="L105" s="92"/>
      <c r="M105" s="92"/>
      <c r="N105" s="92"/>
      <c r="O105" s="92"/>
      <c r="P105" s="92"/>
      <c r="Q105" s="93" t="e">
        <f t="shared" si="2"/>
        <v>#N/A</v>
      </c>
      <c r="R105" s="93" t="e">
        <f>IF(Q105&gt;1%,(R104-(R104*Q105)),Q105)</f>
        <v>#N/A</v>
      </c>
      <c r="S105" s="171" t="e">
        <f>IF(R106&gt;1%,R106,R105)</f>
        <v>#N/A</v>
      </c>
      <c r="T105" s="162"/>
      <c r="U105" s="165"/>
      <c r="V105" s="101"/>
      <c r="W105" s="101"/>
    </row>
    <row r="106" spans="1:23" s="76" customFormat="1" ht="15" x14ac:dyDescent="0.2">
      <c r="B106" s="175"/>
      <c r="C106" s="175"/>
      <c r="D106" s="178"/>
      <c r="E106" s="181"/>
      <c r="F106" s="170"/>
      <c r="G106" s="94" t="s">
        <v>121</v>
      </c>
      <c r="H106" s="95"/>
      <c r="I106" s="96" t="e">
        <f>VLOOKUP(H106,'Criterios (2)'!$B$3:$C$6,2,FALSE)</f>
        <v>#N/A</v>
      </c>
      <c r="J106" s="95"/>
      <c r="K106" s="96" t="e">
        <f>VLOOKUP(J106,'Criterios (2)'!$B$7:$C$9,2,FALSE)</f>
        <v>#N/A</v>
      </c>
      <c r="L106" s="95"/>
      <c r="M106" s="95"/>
      <c r="N106" s="95"/>
      <c r="O106" s="95"/>
      <c r="P106" s="95"/>
      <c r="Q106" s="97" t="e">
        <f t="shared" si="2"/>
        <v>#N/A</v>
      </c>
      <c r="R106" s="97" t="e">
        <f>IF(Q106&gt;1%,(R105-(R105*Q106)),Q106)</f>
        <v>#N/A</v>
      </c>
      <c r="S106" s="172"/>
      <c r="T106" s="163"/>
      <c r="U106" s="166"/>
      <c r="V106" s="101"/>
      <c r="W106" s="101"/>
    </row>
    <row r="107" spans="1:23" x14ac:dyDescent="0.2">
      <c r="B107" s="98"/>
      <c r="C107" s="98"/>
      <c r="D107" s="98"/>
      <c r="E107" s="98"/>
      <c r="F107" s="98"/>
      <c r="G107" s="98"/>
      <c r="J107" s="69"/>
      <c r="K107" s="69"/>
      <c r="L107" s="69"/>
      <c r="M107" s="69"/>
      <c r="N107" s="69"/>
      <c r="O107" s="69"/>
      <c r="P107" s="69"/>
      <c r="Q107" s="69"/>
      <c r="R107" s="69"/>
      <c r="S107" s="69"/>
      <c r="T107" s="104"/>
      <c r="U107" s="69"/>
    </row>
  </sheetData>
  <mergeCells count="211">
    <mergeCell ref="B2:C5"/>
    <mergeCell ref="D2:U5"/>
    <mergeCell ref="B7:W7"/>
    <mergeCell ref="B9:C9"/>
    <mergeCell ref="G9:H9"/>
    <mergeCell ref="J9:M9"/>
    <mergeCell ref="N9:R9"/>
    <mergeCell ref="Q11:T11"/>
    <mergeCell ref="U11:U13"/>
    <mergeCell ref="H12:K12"/>
    <mergeCell ref="L12:P12"/>
    <mergeCell ref="Q12:Q13"/>
    <mergeCell ref="R12:R13"/>
    <mergeCell ref="S12:S13"/>
    <mergeCell ref="T12:T13"/>
    <mergeCell ref="B11:B13"/>
    <mergeCell ref="C11:C13"/>
    <mergeCell ref="D11:E12"/>
    <mergeCell ref="F11:F13"/>
    <mergeCell ref="G11:G13"/>
    <mergeCell ref="H11:P11"/>
    <mergeCell ref="D9:E9"/>
    <mergeCell ref="T14:T19"/>
    <mergeCell ref="U14:U19"/>
    <mergeCell ref="F16:F17"/>
    <mergeCell ref="S16:S17"/>
    <mergeCell ref="F18:F19"/>
    <mergeCell ref="S18:S19"/>
    <mergeCell ref="B14:B19"/>
    <mergeCell ref="C14:C19"/>
    <mergeCell ref="D14:D19"/>
    <mergeCell ref="E14:E19"/>
    <mergeCell ref="F14:F15"/>
    <mergeCell ref="S14:S15"/>
    <mergeCell ref="T20:T25"/>
    <mergeCell ref="U20:U25"/>
    <mergeCell ref="F22:F23"/>
    <mergeCell ref="S22:S23"/>
    <mergeCell ref="F24:F25"/>
    <mergeCell ref="S24:S25"/>
    <mergeCell ref="B20:B25"/>
    <mergeCell ref="C20:C25"/>
    <mergeCell ref="D20:D25"/>
    <mergeCell ref="E20:E25"/>
    <mergeCell ref="F20:F21"/>
    <mergeCell ref="S20:S21"/>
    <mergeCell ref="U38:U43"/>
    <mergeCell ref="F40:F41"/>
    <mergeCell ref="S40:S41"/>
    <mergeCell ref="F42:F43"/>
    <mergeCell ref="B26:B31"/>
    <mergeCell ref="C26:C31"/>
    <mergeCell ref="D26:D31"/>
    <mergeCell ref="E26:E31"/>
    <mergeCell ref="F26:F27"/>
    <mergeCell ref="S26:S27"/>
    <mergeCell ref="T32:T37"/>
    <mergeCell ref="U32:U37"/>
    <mergeCell ref="F34:F35"/>
    <mergeCell ref="S34:S35"/>
    <mergeCell ref="F36:F37"/>
    <mergeCell ref="S36:S37"/>
    <mergeCell ref="B32:B37"/>
    <mergeCell ref="C32:C37"/>
    <mergeCell ref="D32:D37"/>
    <mergeCell ref="E32:E37"/>
    <mergeCell ref="F32:F33"/>
    <mergeCell ref="S32:S33"/>
    <mergeCell ref="T26:T31"/>
    <mergeCell ref="U26:U31"/>
    <mergeCell ref="T52:T53"/>
    <mergeCell ref="H50:L50"/>
    <mergeCell ref="B38:B43"/>
    <mergeCell ref="C38:C43"/>
    <mergeCell ref="D38:D43"/>
    <mergeCell ref="E38:E43"/>
    <mergeCell ref="F38:F39"/>
    <mergeCell ref="S38:S39"/>
    <mergeCell ref="T38:T43"/>
    <mergeCell ref="S42:S43"/>
    <mergeCell ref="F28:F29"/>
    <mergeCell ref="S28:S29"/>
    <mergeCell ref="F30:F31"/>
    <mergeCell ref="S30:S31"/>
    <mergeCell ref="B51:B53"/>
    <mergeCell ref="C51:C53"/>
    <mergeCell ref="D51:E52"/>
    <mergeCell ref="F51:F53"/>
    <mergeCell ref="G51:G53"/>
    <mergeCell ref="H51:P51"/>
    <mergeCell ref="B47:W47"/>
    <mergeCell ref="B49:C49"/>
    <mergeCell ref="D49:E49"/>
    <mergeCell ref="G49:H49"/>
    <mergeCell ref="I49:M49"/>
    <mergeCell ref="N49:R49"/>
    <mergeCell ref="Q51:T51"/>
    <mergeCell ref="U51:U53"/>
    <mergeCell ref="V51:V53"/>
    <mergeCell ref="H52:K52"/>
    <mergeCell ref="L52:P52"/>
    <mergeCell ref="Q52:Q53"/>
    <mergeCell ref="R52:R53"/>
    <mergeCell ref="S52:S53"/>
    <mergeCell ref="T54:T59"/>
    <mergeCell ref="U54:U59"/>
    <mergeCell ref="F56:F57"/>
    <mergeCell ref="S56:S57"/>
    <mergeCell ref="F58:F59"/>
    <mergeCell ref="S58:S59"/>
    <mergeCell ref="B54:B59"/>
    <mergeCell ref="C54:C59"/>
    <mergeCell ref="D54:D59"/>
    <mergeCell ref="E54:E59"/>
    <mergeCell ref="F54:F55"/>
    <mergeCell ref="S54:S55"/>
    <mergeCell ref="T60:T65"/>
    <mergeCell ref="U60:U65"/>
    <mergeCell ref="F62:F63"/>
    <mergeCell ref="S62:S63"/>
    <mergeCell ref="F64:F65"/>
    <mergeCell ref="S64:S65"/>
    <mergeCell ref="B60:B65"/>
    <mergeCell ref="C60:C65"/>
    <mergeCell ref="D60:D65"/>
    <mergeCell ref="E60:E65"/>
    <mergeCell ref="F60:F61"/>
    <mergeCell ref="S60:S61"/>
    <mergeCell ref="H73:L73"/>
    <mergeCell ref="B74:B76"/>
    <mergeCell ref="C74:C76"/>
    <mergeCell ref="D74:E75"/>
    <mergeCell ref="F74:F76"/>
    <mergeCell ref="G74:G76"/>
    <mergeCell ref="H74:P74"/>
    <mergeCell ref="B70:W70"/>
    <mergeCell ref="B72:C72"/>
    <mergeCell ref="D72:E72"/>
    <mergeCell ref="G72:H72"/>
    <mergeCell ref="I72:L72"/>
    <mergeCell ref="M72:Q72"/>
    <mergeCell ref="Q74:T74"/>
    <mergeCell ref="U74:U76"/>
    <mergeCell ref="V74:V76"/>
    <mergeCell ref="W74:W76"/>
    <mergeCell ref="H75:K75"/>
    <mergeCell ref="L75:P75"/>
    <mergeCell ref="Q75:Q76"/>
    <mergeCell ref="R75:R76"/>
    <mergeCell ref="S75:S76"/>
    <mergeCell ref="T75:T76"/>
    <mergeCell ref="T77:T82"/>
    <mergeCell ref="U77:U82"/>
    <mergeCell ref="F79:F80"/>
    <mergeCell ref="S79:S80"/>
    <mergeCell ref="F81:F82"/>
    <mergeCell ref="S81:S82"/>
    <mergeCell ref="B77:B82"/>
    <mergeCell ref="C77:C82"/>
    <mergeCell ref="D77:D82"/>
    <mergeCell ref="E77:E82"/>
    <mergeCell ref="F77:F78"/>
    <mergeCell ref="S77:S78"/>
    <mergeCell ref="T83:T88"/>
    <mergeCell ref="U83:U88"/>
    <mergeCell ref="F85:F86"/>
    <mergeCell ref="S85:S86"/>
    <mergeCell ref="F87:F88"/>
    <mergeCell ref="S87:S88"/>
    <mergeCell ref="B83:B88"/>
    <mergeCell ref="C83:C88"/>
    <mergeCell ref="D83:D88"/>
    <mergeCell ref="E83:E88"/>
    <mergeCell ref="F83:F84"/>
    <mergeCell ref="S83:S84"/>
    <mergeCell ref="T89:T94"/>
    <mergeCell ref="U89:U94"/>
    <mergeCell ref="F91:F92"/>
    <mergeCell ref="S91:S92"/>
    <mergeCell ref="F93:F94"/>
    <mergeCell ref="S93:S94"/>
    <mergeCell ref="B89:B94"/>
    <mergeCell ref="C89:C94"/>
    <mergeCell ref="D89:D94"/>
    <mergeCell ref="E89:E94"/>
    <mergeCell ref="F89:F90"/>
    <mergeCell ref="S89:S90"/>
    <mergeCell ref="T95:T100"/>
    <mergeCell ref="U95:U100"/>
    <mergeCell ref="F97:F98"/>
    <mergeCell ref="S97:S98"/>
    <mergeCell ref="F99:F100"/>
    <mergeCell ref="S99:S100"/>
    <mergeCell ref="B95:B100"/>
    <mergeCell ref="C95:C100"/>
    <mergeCell ref="D95:D100"/>
    <mergeCell ref="E95:E100"/>
    <mergeCell ref="F95:F96"/>
    <mergeCell ref="S95:S96"/>
    <mergeCell ref="T101:T106"/>
    <mergeCell ref="U101:U106"/>
    <mergeCell ref="F103:F104"/>
    <mergeCell ref="S103:S104"/>
    <mergeCell ref="F105:F106"/>
    <mergeCell ref="S105:S106"/>
    <mergeCell ref="B101:B106"/>
    <mergeCell ref="C101:C106"/>
    <mergeCell ref="D101:D106"/>
    <mergeCell ref="E101:E106"/>
    <mergeCell ref="F101:F102"/>
    <mergeCell ref="S101:S102"/>
  </mergeCells>
  <dataValidations count="24">
    <dataValidation allowBlank="1" showInputMessage="1" showErrorMessage="1" prompt="Registre nombre completo de la persona que realiza la evaluación en calidad de tercera línea (Oficina de Control Interno)." sqref="M72:Q72" xr:uid="{00000000-0002-0000-0200-000000000000}"/>
    <dataValidation allowBlank="1" showInputMessage="1" showErrorMessage="1" prompt="Registre nombre completo de la persona que realiza la evaluación en calidad de segunda línea (Subdirección de Diseño, Evaluación y Sistematización)." sqref="N49:R49 N9:R9" xr:uid="{00000000-0002-0000-0200-000001000000}"/>
    <dataValidation allowBlank="1" showInputMessage="1" showErrorMessage="1" prompt="En el formato DD/MM/AAAA, registre la fecha de diligenciamiento por parte del responsable de la revisión en calidad de segunda línea." sqref="D9:E9" xr:uid="{00000000-0002-0000-0200-000002000000}"/>
    <dataValidation allowBlank="1" showInputMessage="1" showErrorMessage="1" prompt="En el formato DD/MM/AAAA, registre la fecha de diligenciamiento por parte del responsable de la evaluación en calidad de tercera línea." sqref="D72:E72" xr:uid="{00000000-0002-0000-0200-000003000000}"/>
    <dataValidation allowBlank="1" showInputMessage="1" showErrorMessage="1" prompt="Relacione la actividad de control registrada en la hoja &quot;1. Mapa y plan de tratamiento&quot;. Si cuenta con mas de dos controles por causa, copie e inserte cuantas filas adicionales requiera." sqref="G11:G13 G51:G53 G74:G76" xr:uid="{00000000-0002-0000-0200-000004000000}"/>
    <dataValidation allowBlank="1" showInputMessage="1" showErrorMessage="1" prompt="Relacione la causa del riesgo identificado en la hoja &quot;1. Mapa y plan de tratamiento&quot;. Si cuenta con mas de tres causas, copie e inserte cuantas filas adicionales requiera." sqref="F11:F13 F51:F53 F74:F76" xr:uid="{00000000-0002-0000-0200-000005000000}"/>
    <dataValidation allowBlank="1" showInputMessage="1" showErrorMessage="1" promptTitle="Respuesta automática." prompt="No diligenciar." sqref="E13 E53 E76 Q12:S13 Q52:S53 Q75:S76" xr:uid="{00000000-0002-0000-0200-000006000000}"/>
    <dataValidation allowBlank="1" showInputMessage="1" showErrorMessage="1" prompt="Seleccione de la lista desplegable, la probabilidad inherente registrada en la hoja &quot;1. Mapa y plan de tratamiento&quot;, columna J." sqref="D13 D53 D76" xr:uid="{00000000-0002-0000-0200-000007000000}"/>
    <dataValidation allowBlank="1" showInputMessage="1" showErrorMessage="1" prompt="Relacione el riesgo identificado y registrado en la hoja &quot;1. Mapa y plan de tratamiento&quot;." sqref="C11:C13 C51:C53 C74:C76" xr:uid="{00000000-0002-0000-0200-000008000000}"/>
    <dataValidation allowBlank="1" showInputMessage="1" showErrorMessage="1" prompt="Relacione el código del riesgo." sqref="B11:B13 B51:B53 B74:B76" xr:uid="{00000000-0002-0000-0200-000009000000}"/>
    <dataValidation allowBlank="1" showInputMessage="1" showErrorMessage="1" promptTitle="Respuesta automática." prompt="El resultado que se genera, corresponde a la probabilidad residual en la evaluación de la tercera línea." sqref="U74:U76" xr:uid="{00000000-0002-0000-0200-00000A000000}"/>
    <dataValidation allowBlank="1" showInputMessage="1" showErrorMessage="1" promptTitle="Respuesta automática." prompt="El resultado que se genera, corresponde a la probabilidad residual en la evaluación de la segunda línea." sqref="U51:U53" xr:uid="{00000000-0002-0000-0200-00000B000000}"/>
    <dataValidation allowBlank="1" showInputMessage="1" showErrorMessage="1" promptTitle="Respuesta automática." prompt="No diligenciar. RECUERDE que para las filas vacias en las columnas &quot;H&quot; y &quot;J&quot; se debe seleccionar &quot;No aplica&quot;." sqref="T12:T13 T52:T53 T75:T76" xr:uid="{00000000-0002-0000-0200-00000C000000}"/>
    <dataValidation allowBlank="1" showInputMessage="1" showErrorMessage="1" promptTitle="Respuesta automática." prompt="El resultado que se genera, corresponde a la probabilidad residual que se debe registrar en la columna &quot;P&quot; de la hoja 1. Mapa y plan de tratamiento." sqref="U11:U13" xr:uid="{00000000-0002-0000-0200-00000D000000}"/>
    <dataValidation allowBlank="1" showInputMessage="1" showErrorMessage="1" prompt="Son las variables asignadas para evaluar el diseño del control del riesgo." sqref="H51 H11 H74" xr:uid="{00000000-0002-0000-0200-00000E000000}"/>
    <dataValidation allowBlank="1" showInputMessage="1" showErrorMessage="1" prompt="Registre las conclusiones u observaciones respecto a la evaluación de la ejecución de la actividad de control, a partir de los resultados reportados por el proceso en la hoja 1. Mapa y plan de tratamiento, sección C." sqref="W74:W76" xr:uid="{00000000-0002-0000-0200-00000F000000}"/>
    <dataValidation allowBlank="1" showInputMessage="1" showErrorMessage="1" prompt="Permiten dar un peso a la eficiencia del control y de esta manera dar movimiento en la matriz de calor, a partir de los cambios en la probabilidad y el impacto." sqref="H12 H52 H75" xr:uid="{00000000-0002-0000-0200-000010000000}"/>
    <dataValidation allowBlank="1" showInputMessage="1" showErrorMessage="1" prompt="Respuesta automática. No diligenciar." sqref="K13 K53 I13 K76 I53 I76" xr:uid="{00000000-0002-0000-0200-000011000000}"/>
    <dataValidation allowBlank="1" showInputMessage="1" showErrorMessage="1" prompt="Registre las conclusiones u observaciones respecto al diseño de la actividad de control de acuerdo con cada uno de los atributos evaluados, cuando aplique." sqref="V51:V53 V74:V76" xr:uid="{00000000-0002-0000-0200-000012000000}"/>
    <dataValidation allowBlank="1" showInputMessage="1" showErrorMessage="1" prompt="Seleccione la respuesta de la lista desplegable. Si no se requiere el uso de todas las filas, seleccione &quot;No aplica&quot; para aquellas que se encuentren vacias." sqref="H13 J13 H53 J53 H76 J76" xr:uid="{00000000-0002-0000-0200-000013000000}"/>
    <dataValidation type="list" allowBlank="1" showInputMessage="1" showErrorMessage="1" sqref="H66:T66 H44:S44 H107:T107" xr:uid="{00000000-0002-0000-0200-000014000000}">
      <formula1>#REF!</formula1>
    </dataValidation>
    <dataValidation allowBlank="1" showInputMessage="1" showErrorMessage="1" prompt="Registre el nombre del proceso." sqref="G72:H72 G49:H49 G9:H9" xr:uid="{00000000-0002-0000-0200-000015000000}"/>
    <dataValidation allowBlank="1" showInputMessage="1" showErrorMessage="1" prompt="Seleccione la respuesta de la lista desplegable." sqref="L53:P53 L13:P13 L76:P76" xr:uid="{00000000-0002-0000-0200-000016000000}"/>
    <dataValidation allowBlank="1" showInputMessage="1" showErrorMessage="1" prompt="Permiten darle formalidad al control y su fin es el de conocer el entorno del control y complementar el análisis con elementos cualitativos; sin embargo, estos no tienen una incidencia directa en su efectividad." sqref="L52:P52 L12:P12 L75:P75" xr:uid="{00000000-0002-0000-0200-000017000000}"/>
  </dataValidations>
  <pageMargins left="0.15748031496062992" right="0.19685039370078741" top="0.39370078740157483" bottom="0.31496062992125984" header="0.31496062992125984" footer="0.23622047244094491"/>
  <pageSetup scale="33" orientation="landscape" horizontalDpi="4294967294" verticalDpi="300" r:id="rId1"/>
  <rowBreaks count="1" manualBreakCount="1">
    <brk id="44" max="16383" man="1"/>
  </rowBreaks>
  <colBreaks count="1" manualBreakCount="1">
    <brk id="22" max="1048575" man="1"/>
  </colBreaks>
  <drawing r:id="rId2"/>
  <extLst>
    <ext xmlns:x14="http://schemas.microsoft.com/office/spreadsheetml/2009/9/main" uri="{CCE6A557-97BC-4b89-ADB6-D9C93CAAB3DF}">
      <x14:dataValidations xmlns:xm="http://schemas.microsoft.com/office/excel/2006/main" count="8">
        <x14:dataValidation type="list" allowBlank="1" showInputMessage="1" showErrorMessage="1" xr:uid="{00000000-0002-0000-0200-000018000000}">
          <x14:formula1>
            <xm:f>'Criterios (2)'!$B$12:$B$13</xm:f>
          </x14:formula1>
          <xm:sqref>L77:L106 L54:L65 L14:L43</xm:sqref>
        </x14:dataValidation>
        <x14:dataValidation type="list" allowBlank="1" showInputMessage="1" showErrorMessage="1" xr:uid="{00000000-0002-0000-0200-000019000000}">
          <x14:formula1>
            <xm:f>'Criterios (2)'!$B$16:$B$17</xm:f>
          </x14:formula1>
          <xm:sqref>P77:P106 P54:P65 P14:P43</xm:sqref>
        </x14:dataValidation>
        <x14:dataValidation type="list" allowBlank="1" showInputMessage="1" showErrorMessage="1" xr:uid="{00000000-0002-0000-0200-00001A000000}">
          <x14:formula1>
            <xm:f>'Criterios (2)'!$A$20:$A$24</xm:f>
          </x14:formula1>
          <xm:sqref>D14:D43 D54:D65 D77:D106</xm:sqref>
        </x14:dataValidation>
        <x14:dataValidation type="list" allowBlank="1" showInputMessage="1" showErrorMessage="1" xr:uid="{00000000-0002-0000-0200-00001B000000}">
          <x14:formula1>
            <xm:f>'Criterios (2)'!$B$3:$B$6</xm:f>
          </x14:formula1>
          <xm:sqref>H14:H43 H54:H65 H77:H106</xm:sqref>
        </x14:dataValidation>
        <x14:dataValidation type="list" allowBlank="1" showInputMessage="1" showErrorMessage="1" xr:uid="{00000000-0002-0000-0200-00001C000000}">
          <x14:formula1>
            <xm:f>'Criterios (2)'!$B$7:$B$9</xm:f>
          </x14:formula1>
          <xm:sqref>J14:J43 J54:J65 J77:J106</xm:sqref>
        </x14:dataValidation>
        <x14:dataValidation type="list" allowBlank="1" showInputMessage="1" showErrorMessage="1" xr:uid="{00000000-0002-0000-0200-00001D000000}">
          <x14:formula1>
            <xm:f>'Criterios (2)'!$E$12:$E$13</xm:f>
          </x14:formula1>
          <xm:sqref>M77:M106 M54:M65 M14:M43</xm:sqref>
        </x14:dataValidation>
        <x14:dataValidation type="list" allowBlank="1" showInputMessage="1" showErrorMessage="1" xr:uid="{00000000-0002-0000-0200-00001E000000}">
          <x14:formula1>
            <xm:f>'Criterios (2)'!$B$14:$B$15</xm:f>
          </x14:formula1>
          <xm:sqref>O54:O65 O77:O106 O14:O43</xm:sqref>
        </x14:dataValidation>
        <x14:dataValidation type="list" allowBlank="1" showInputMessage="1" showErrorMessage="1" xr:uid="{00000000-0002-0000-0200-00001F000000}">
          <x14:formula1>
            <xm:f>'Criterios (2)'!$E$14:$E$15</xm:f>
          </x14:formula1>
          <xm:sqref>N77:N106 N54:N65 N14:N43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54"/>
  <sheetViews>
    <sheetView view="pageBreakPreview" topLeftCell="A28" zoomScaleNormal="100" zoomScaleSheetLayoutView="100" workbookViewId="0">
      <selection sqref="A1:B4"/>
    </sheetView>
  </sheetViews>
  <sheetFormatPr baseColWidth="10" defaultColWidth="11.42578125" defaultRowHeight="12.75" x14ac:dyDescent="0.2"/>
  <cols>
    <col min="1" max="1" width="0.7109375" style="26" customWidth="1"/>
    <col min="2" max="2" width="21.42578125" customWidth="1"/>
    <col min="3" max="7" width="20.42578125" customWidth="1"/>
    <col min="8" max="8" width="2.42578125" customWidth="1"/>
    <col min="9" max="11" width="11.42578125" hidden="1" customWidth="1"/>
  </cols>
  <sheetData>
    <row r="1" spans="1:10" ht="17.25" customHeight="1" x14ac:dyDescent="0.2">
      <c r="A1" s="236"/>
      <c r="B1" s="236"/>
      <c r="C1" s="238" t="s">
        <v>0</v>
      </c>
      <c r="D1" s="239"/>
      <c r="E1" s="240"/>
      <c r="F1" s="34" t="s">
        <v>1</v>
      </c>
      <c r="G1" s="35" t="s">
        <v>2</v>
      </c>
      <c r="I1" s="4"/>
      <c r="J1" s="4"/>
    </row>
    <row r="2" spans="1:10" ht="17.25" customHeight="1" x14ac:dyDescent="0.2">
      <c r="A2" s="236"/>
      <c r="B2" s="236"/>
      <c r="C2" s="241"/>
      <c r="D2" s="242"/>
      <c r="E2" s="243"/>
      <c r="F2" s="34" t="s">
        <v>3</v>
      </c>
      <c r="G2" s="35">
        <v>4</v>
      </c>
      <c r="I2" s="4"/>
      <c r="J2" s="4"/>
    </row>
    <row r="3" spans="1:10" ht="24.75" customHeight="1" x14ac:dyDescent="0.2">
      <c r="A3" s="236"/>
      <c r="B3" s="236"/>
      <c r="C3" s="241"/>
      <c r="D3" s="242"/>
      <c r="E3" s="243"/>
      <c r="F3" s="34" t="s">
        <v>4</v>
      </c>
      <c r="G3" s="36" t="s">
        <v>5</v>
      </c>
      <c r="I3" s="4"/>
      <c r="J3" s="4"/>
    </row>
    <row r="4" spans="1:10" ht="17.25" customHeight="1" x14ac:dyDescent="0.2">
      <c r="A4" s="236"/>
      <c r="B4" s="236"/>
      <c r="C4" s="244"/>
      <c r="D4" s="245"/>
      <c r="E4" s="246"/>
      <c r="F4" s="34" t="s">
        <v>6</v>
      </c>
      <c r="G4" s="35" t="s">
        <v>142</v>
      </c>
      <c r="I4" s="4"/>
      <c r="J4" s="4"/>
    </row>
    <row r="5" spans="1:10" x14ac:dyDescent="0.2">
      <c r="B5" s="16"/>
      <c r="C5" s="16"/>
      <c r="D5" s="16"/>
      <c r="E5" s="16"/>
      <c r="F5" s="16"/>
      <c r="G5" s="45" t="s">
        <v>8</v>
      </c>
      <c r="I5" s="4"/>
      <c r="J5" s="4"/>
    </row>
    <row r="6" spans="1:10" x14ac:dyDescent="0.2">
      <c r="B6" s="30" t="s">
        <v>143</v>
      </c>
      <c r="C6" s="16"/>
      <c r="D6" s="16"/>
      <c r="E6" s="16"/>
      <c r="F6" s="16"/>
      <c r="G6" s="16"/>
      <c r="I6" s="2" t="s">
        <v>144</v>
      </c>
    </row>
    <row r="7" spans="1:10" ht="41.25" customHeight="1" x14ac:dyDescent="0.2">
      <c r="B7" s="18" t="s">
        <v>57</v>
      </c>
      <c r="C7" s="237" t="s">
        <v>145</v>
      </c>
      <c r="D7" s="237"/>
      <c r="E7" s="237"/>
      <c r="F7" s="237"/>
      <c r="G7" s="237"/>
      <c r="I7" s="14" t="s">
        <v>10</v>
      </c>
    </row>
    <row r="8" spans="1:10" ht="21" customHeight="1" x14ac:dyDescent="0.2">
      <c r="B8" s="18" t="s">
        <v>146</v>
      </c>
      <c r="C8" s="237" t="s">
        <v>147</v>
      </c>
      <c r="D8" s="237"/>
      <c r="E8" s="237"/>
      <c r="F8" s="237"/>
      <c r="G8" s="237"/>
      <c r="I8" s="14" t="s">
        <v>148</v>
      </c>
    </row>
    <row r="9" spans="1:10" ht="51.75" customHeight="1" x14ac:dyDescent="0.2">
      <c r="B9" s="18" t="s">
        <v>149</v>
      </c>
      <c r="C9" s="237" t="s">
        <v>150</v>
      </c>
      <c r="D9" s="237"/>
      <c r="E9" s="237"/>
      <c r="F9" s="237"/>
      <c r="G9" s="237"/>
      <c r="I9" s="14" t="s">
        <v>151</v>
      </c>
    </row>
    <row r="10" spans="1:10" ht="25.5" customHeight="1" x14ac:dyDescent="0.2">
      <c r="B10" s="21" t="s">
        <v>152</v>
      </c>
      <c r="C10" s="237" t="s">
        <v>153</v>
      </c>
      <c r="D10" s="237"/>
      <c r="E10" s="237"/>
      <c r="F10" s="237"/>
      <c r="G10" s="237"/>
      <c r="I10" s="2" t="s">
        <v>21</v>
      </c>
    </row>
    <row r="11" spans="1:10" ht="25.5" customHeight="1" x14ac:dyDescent="0.2">
      <c r="B11" s="18" t="s">
        <v>154</v>
      </c>
      <c r="C11" s="237" t="s">
        <v>155</v>
      </c>
      <c r="D11" s="237"/>
      <c r="E11" s="237"/>
      <c r="F11" s="237"/>
      <c r="G11" s="237"/>
      <c r="I11" t="s">
        <v>156</v>
      </c>
    </row>
    <row r="12" spans="1:10" ht="29.25" customHeight="1" x14ac:dyDescent="0.2">
      <c r="B12" s="18" t="s">
        <v>157</v>
      </c>
      <c r="C12" s="237" t="s">
        <v>158</v>
      </c>
      <c r="D12" s="237"/>
      <c r="E12" s="237"/>
      <c r="F12" s="237"/>
      <c r="G12" s="237"/>
      <c r="I12" t="s">
        <v>159</v>
      </c>
    </row>
    <row r="13" spans="1:10" ht="30" customHeight="1" x14ac:dyDescent="0.2">
      <c r="B13" s="18" t="s">
        <v>160</v>
      </c>
      <c r="C13" s="237" t="s">
        <v>161</v>
      </c>
      <c r="D13" s="237"/>
      <c r="E13" s="237"/>
      <c r="F13" s="237"/>
      <c r="G13" s="237"/>
      <c r="I13" t="s">
        <v>56</v>
      </c>
    </row>
    <row r="14" spans="1:10" ht="39.75" customHeight="1" x14ac:dyDescent="0.2">
      <c r="B14" s="18" t="s">
        <v>162</v>
      </c>
      <c r="C14" s="237" t="s">
        <v>163</v>
      </c>
      <c r="D14" s="237"/>
      <c r="E14" s="237"/>
      <c r="F14" s="237"/>
      <c r="G14" s="237"/>
    </row>
    <row r="15" spans="1:10" ht="31.5" customHeight="1" x14ac:dyDescent="0.2">
      <c r="B15" s="21" t="s">
        <v>164</v>
      </c>
      <c r="C15" s="237" t="s">
        <v>165</v>
      </c>
      <c r="D15" s="237"/>
      <c r="E15" s="237"/>
      <c r="F15" s="237"/>
      <c r="G15" s="237"/>
    </row>
    <row r="16" spans="1:10" x14ac:dyDescent="0.2">
      <c r="B16" s="21" t="s">
        <v>166</v>
      </c>
      <c r="C16" s="237" t="s">
        <v>167</v>
      </c>
      <c r="D16" s="237"/>
      <c r="E16" s="237"/>
      <c r="F16" s="237"/>
      <c r="G16" s="237"/>
    </row>
    <row r="17" spans="2:7" ht="28.5" customHeight="1" x14ac:dyDescent="0.2">
      <c r="B17" s="21" t="s">
        <v>168</v>
      </c>
      <c r="C17" s="237" t="s">
        <v>169</v>
      </c>
      <c r="D17" s="237"/>
      <c r="E17" s="237"/>
      <c r="F17" s="237"/>
      <c r="G17" s="237"/>
    </row>
    <row r="18" spans="2:7" ht="30" customHeight="1" x14ac:dyDescent="0.2">
      <c r="B18" s="21" t="s">
        <v>170</v>
      </c>
      <c r="C18" s="237" t="s">
        <v>171</v>
      </c>
      <c r="D18" s="237"/>
      <c r="E18" s="237"/>
      <c r="F18" s="237"/>
      <c r="G18" s="237"/>
    </row>
    <row r="20" spans="2:7" x14ac:dyDescent="0.2">
      <c r="B20" s="3" t="s">
        <v>172</v>
      </c>
    </row>
    <row r="21" spans="2:7" ht="29.25" customHeight="1" x14ac:dyDescent="0.2">
      <c r="B21" s="52" t="s">
        <v>173</v>
      </c>
      <c r="C21" s="6" t="s">
        <v>174</v>
      </c>
      <c r="D21" s="249" t="s">
        <v>175</v>
      </c>
      <c r="E21" s="250"/>
      <c r="F21" s="247" t="s">
        <v>176</v>
      </c>
      <c r="G21" s="248"/>
    </row>
    <row r="22" spans="2:7" ht="39.75" customHeight="1" x14ac:dyDescent="0.2">
      <c r="B22" s="59">
        <v>0.2</v>
      </c>
      <c r="C22" s="7" t="s">
        <v>177</v>
      </c>
      <c r="D22" s="235" t="s">
        <v>178</v>
      </c>
      <c r="E22" s="235"/>
      <c r="F22" s="235" t="s">
        <v>179</v>
      </c>
      <c r="G22" s="235"/>
    </row>
    <row r="23" spans="2:7" ht="39.75" customHeight="1" x14ac:dyDescent="0.2">
      <c r="B23" s="59">
        <v>0.4</v>
      </c>
      <c r="C23" s="7" t="s">
        <v>180</v>
      </c>
      <c r="D23" s="235" t="s">
        <v>181</v>
      </c>
      <c r="E23" s="235"/>
      <c r="F23" s="235" t="s">
        <v>182</v>
      </c>
      <c r="G23" s="235"/>
    </row>
    <row r="24" spans="2:7" ht="39.75" customHeight="1" x14ac:dyDescent="0.2">
      <c r="B24" s="59">
        <v>0.6</v>
      </c>
      <c r="C24" s="23" t="s">
        <v>113</v>
      </c>
      <c r="D24" s="235" t="s">
        <v>183</v>
      </c>
      <c r="E24" s="235"/>
      <c r="F24" s="235" t="s">
        <v>184</v>
      </c>
      <c r="G24" s="235"/>
    </row>
    <row r="25" spans="2:7" ht="39.75" customHeight="1" x14ac:dyDescent="0.2">
      <c r="B25" s="59">
        <v>0.8</v>
      </c>
      <c r="C25" s="7" t="s">
        <v>185</v>
      </c>
      <c r="D25" s="235" t="s">
        <v>186</v>
      </c>
      <c r="E25" s="235"/>
      <c r="F25" s="235" t="s">
        <v>187</v>
      </c>
      <c r="G25" s="235"/>
    </row>
    <row r="26" spans="2:7" ht="39.75" customHeight="1" x14ac:dyDescent="0.2">
      <c r="B26" s="59">
        <v>1</v>
      </c>
      <c r="C26" s="7" t="s">
        <v>188</v>
      </c>
      <c r="D26" s="235" t="s">
        <v>189</v>
      </c>
      <c r="E26" s="235"/>
      <c r="F26" s="235" t="s">
        <v>190</v>
      </c>
      <c r="G26" s="235"/>
    </row>
    <row r="28" spans="2:7" x14ac:dyDescent="0.2">
      <c r="B28" s="3" t="s">
        <v>191</v>
      </c>
    </row>
    <row r="29" spans="2:7" x14ac:dyDescent="0.2">
      <c r="B29" s="6" t="s">
        <v>173</v>
      </c>
      <c r="C29" s="6" t="s">
        <v>174</v>
      </c>
      <c r="D29" s="247" t="s">
        <v>192</v>
      </c>
      <c r="E29" s="248"/>
      <c r="F29" s="252" t="s">
        <v>193</v>
      </c>
      <c r="G29" s="253"/>
    </row>
    <row r="30" spans="2:7" ht="35.25" customHeight="1" x14ac:dyDescent="0.2">
      <c r="B30" s="22">
        <v>0.2</v>
      </c>
      <c r="C30" s="23" t="s">
        <v>194</v>
      </c>
      <c r="D30" s="254" t="s">
        <v>195</v>
      </c>
      <c r="E30" s="254"/>
      <c r="F30" s="251" t="s">
        <v>196</v>
      </c>
      <c r="G30" s="251"/>
    </row>
    <row r="31" spans="2:7" ht="51.75" customHeight="1" x14ac:dyDescent="0.2">
      <c r="B31" s="22">
        <v>0.4</v>
      </c>
      <c r="C31" s="7" t="s">
        <v>197</v>
      </c>
      <c r="D31" s="254" t="s">
        <v>198</v>
      </c>
      <c r="E31" s="254"/>
      <c r="F31" s="251" t="s">
        <v>199</v>
      </c>
      <c r="G31" s="251"/>
    </row>
    <row r="32" spans="2:7" ht="40.5" customHeight="1" x14ac:dyDescent="0.2">
      <c r="B32" s="22">
        <v>0.6</v>
      </c>
      <c r="C32" s="23" t="s">
        <v>200</v>
      </c>
      <c r="D32" s="254" t="s">
        <v>201</v>
      </c>
      <c r="E32" s="254"/>
      <c r="F32" s="251" t="s">
        <v>202</v>
      </c>
      <c r="G32" s="251"/>
    </row>
    <row r="33" spans="1:11" ht="40.5" customHeight="1" x14ac:dyDescent="0.2">
      <c r="B33" s="22">
        <v>0.8</v>
      </c>
      <c r="C33" s="7" t="s">
        <v>203</v>
      </c>
      <c r="D33" s="254" t="s">
        <v>204</v>
      </c>
      <c r="E33" s="254"/>
      <c r="F33" s="251" t="s">
        <v>205</v>
      </c>
      <c r="G33" s="251"/>
    </row>
    <row r="34" spans="1:11" ht="40.5" customHeight="1" x14ac:dyDescent="0.2">
      <c r="B34" s="22">
        <v>1</v>
      </c>
      <c r="C34" s="7" t="s">
        <v>206</v>
      </c>
      <c r="D34" s="254" t="s">
        <v>207</v>
      </c>
      <c r="E34" s="254"/>
      <c r="F34" s="251" t="s">
        <v>208</v>
      </c>
      <c r="G34" s="251"/>
    </row>
    <row r="36" spans="1:11" x14ac:dyDescent="0.2">
      <c r="B36" s="3" t="s">
        <v>209</v>
      </c>
    </row>
    <row r="37" spans="1:11" s="29" customFormat="1" ht="12" hidden="1" customHeight="1" x14ac:dyDescent="0.2">
      <c r="A37" s="26"/>
      <c r="B37" s="31" t="s">
        <v>210</v>
      </c>
      <c r="C37" s="32" t="s">
        <v>211</v>
      </c>
      <c r="D37" s="33" t="s">
        <v>78</v>
      </c>
      <c r="E37" s="33" t="s">
        <v>59</v>
      </c>
      <c r="F37" s="32" t="s">
        <v>212</v>
      </c>
      <c r="G37" s="33" t="s">
        <v>213</v>
      </c>
    </row>
    <row r="38" spans="1:11" s="29" customFormat="1" ht="12" hidden="1" customHeight="1" x14ac:dyDescent="0.2">
      <c r="A38" s="26"/>
      <c r="B38" s="27">
        <v>1</v>
      </c>
      <c r="C38" s="28">
        <v>2</v>
      </c>
      <c r="D38" s="28">
        <v>3</v>
      </c>
      <c r="E38" s="28">
        <v>4</v>
      </c>
      <c r="F38" s="28">
        <v>5</v>
      </c>
      <c r="G38" s="28">
        <v>6</v>
      </c>
    </row>
    <row r="39" spans="1:11" ht="24.75" customHeight="1" x14ac:dyDescent="0.2">
      <c r="A39" s="26">
        <v>1</v>
      </c>
      <c r="B39" s="21" t="s">
        <v>214</v>
      </c>
      <c r="C39" s="60" t="s">
        <v>215</v>
      </c>
      <c r="D39" s="60" t="s">
        <v>215</v>
      </c>
      <c r="E39" s="60" t="s">
        <v>215</v>
      </c>
      <c r="F39" s="60" t="s">
        <v>215</v>
      </c>
      <c r="G39" s="61" t="s">
        <v>216</v>
      </c>
      <c r="I39" s="14" t="s">
        <v>217</v>
      </c>
      <c r="J39" s="14" t="s">
        <v>211</v>
      </c>
    </row>
    <row r="40" spans="1:11" ht="24.75" customHeight="1" x14ac:dyDescent="0.2">
      <c r="A40" s="26">
        <v>2</v>
      </c>
      <c r="B40" s="21" t="s">
        <v>218</v>
      </c>
      <c r="C40" s="62" t="s">
        <v>200</v>
      </c>
      <c r="D40" s="62" t="s">
        <v>200</v>
      </c>
      <c r="E40" s="60" t="s">
        <v>215</v>
      </c>
      <c r="F40" s="60" t="s">
        <v>215</v>
      </c>
      <c r="G40" s="61" t="s">
        <v>216</v>
      </c>
      <c r="I40" s="14" t="s">
        <v>63</v>
      </c>
      <c r="J40" s="14" t="s">
        <v>78</v>
      </c>
    </row>
    <row r="41" spans="1:11" ht="24.75" customHeight="1" x14ac:dyDescent="0.2">
      <c r="A41" s="26">
        <v>3</v>
      </c>
      <c r="B41" s="21" t="s">
        <v>58</v>
      </c>
      <c r="C41" s="62" t="s">
        <v>200</v>
      </c>
      <c r="D41" s="62" t="s">
        <v>200</v>
      </c>
      <c r="E41" s="62" t="s">
        <v>200</v>
      </c>
      <c r="F41" s="60" t="s">
        <v>215</v>
      </c>
      <c r="G41" s="61" t="s">
        <v>216</v>
      </c>
      <c r="I41" s="14" t="s">
        <v>58</v>
      </c>
      <c r="J41" s="14" t="s">
        <v>59</v>
      </c>
    </row>
    <row r="42" spans="1:11" ht="24.75" customHeight="1" x14ac:dyDescent="0.2">
      <c r="A42" s="26">
        <v>4</v>
      </c>
      <c r="B42" s="21" t="s">
        <v>63</v>
      </c>
      <c r="C42" s="24" t="s">
        <v>219</v>
      </c>
      <c r="D42" s="62" t="s">
        <v>200</v>
      </c>
      <c r="E42" s="62" t="s">
        <v>200</v>
      </c>
      <c r="F42" s="60" t="s">
        <v>215</v>
      </c>
      <c r="G42" s="61" t="s">
        <v>216</v>
      </c>
      <c r="I42" s="14" t="s">
        <v>218</v>
      </c>
      <c r="J42" s="14" t="s">
        <v>212</v>
      </c>
    </row>
    <row r="43" spans="1:11" ht="24.75" customHeight="1" x14ac:dyDescent="0.2">
      <c r="A43" s="26">
        <v>5</v>
      </c>
      <c r="B43" s="21" t="s">
        <v>217</v>
      </c>
      <c r="C43" s="24" t="s">
        <v>219</v>
      </c>
      <c r="D43" s="24" t="s">
        <v>219</v>
      </c>
      <c r="E43" s="62" t="s">
        <v>200</v>
      </c>
      <c r="F43" s="60" t="s">
        <v>215</v>
      </c>
      <c r="G43" s="61" t="s">
        <v>216</v>
      </c>
      <c r="I43" s="14" t="s">
        <v>214</v>
      </c>
      <c r="J43" s="14" t="s">
        <v>213</v>
      </c>
    </row>
    <row r="44" spans="1:11" ht="25.5" x14ac:dyDescent="0.2">
      <c r="B44" s="5" t="s">
        <v>220</v>
      </c>
      <c r="C44" s="25" t="s">
        <v>211</v>
      </c>
      <c r="D44" s="21" t="s">
        <v>78</v>
      </c>
      <c r="E44" s="21" t="s">
        <v>59</v>
      </c>
      <c r="F44" s="25" t="s">
        <v>212</v>
      </c>
      <c r="G44" s="21" t="s">
        <v>213</v>
      </c>
    </row>
    <row r="47" spans="1:11" ht="38.25" x14ac:dyDescent="0.2">
      <c r="I47" s="15" t="s">
        <v>25</v>
      </c>
      <c r="J47" s="15" t="s">
        <v>221</v>
      </c>
      <c r="K47" s="15" t="s">
        <v>222</v>
      </c>
    </row>
    <row r="48" spans="1:11" x14ac:dyDescent="0.2">
      <c r="I48" s="14" t="s">
        <v>61</v>
      </c>
      <c r="J48" s="14" t="s">
        <v>223</v>
      </c>
      <c r="K48" t="s">
        <v>62</v>
      </c>
    </row>
    <row r="49" spans="9:11" x14ac:dyDescent="0.2">
      <c r="I49" s="14" t="s">
        <v>224</v>
      </c>
      <c r="J49" s="14" t="s">
        <v>68</v>
      </c>
      <c r="K49" s="14" t="s">
        <v>225</v>
      </c>
    </row>
    <row r="51" spans="9:11" x14ac:dyDescent="0.2">
      <c r="I51" s="2" t="s">
        <v>226</v>
      </c>
      <c r="J51" s="2" t="s">
        <v>227</v>
      </c>
    </row>
    <row r="52" spans="9:11" x14ac:dyDescent="0.2">
      <c r="I52" t="s">
        <v>223</v>
      </c>
      <c r="J52" t="s">
        <v>228</v>
      </c>
    </row>
    <row r="53" spans="9:11" x14ac:dyDescent="0.2">
      <c r="I53" t="s">
        <v>68</v>
      </c>
      <c r="J53" t="s">
        <v>64</v>
      </c>
    </row>
    <row r="54" spans="9:11" x14ac:dyDescent="0.2">
      <c r="J54" t="s">
        <v>229</v>
      </c>
    </row>
  </sheetData>
  <mergeCells count="38">
    <mergeCell ref="F33:G33"/>
    <mergeCell ref="F34:G34"/>
    <mergeCell ref="D29:E29"/>
    <mergeCell ref="F29:G29"/>
    <mergeCell ref="F30:G30"/>
    <mergeCell ref="D30:E30"/>
    <mergeCell ref="D32:E32"/>
    <mergeCell ref="D33:E33"/>
    <mergeCell ref="D34:E34"/>
    <mergeCell ref="F32:G32"/>
    <mergeCell ref="F31:G31"/>
    <mergeCell ref="D31:E31"/>
    <mergeCell ref="C13:G13"/>
    <mergeCell ref="C14:G14"/>
    <mergeCell ref="C15:G15"/>
    <mergeCell ref="D22:E22"/>
    <mergeCell ref="D23:E23"/>
    <mergeCell ref="D25:E25"/>
    <mergeCell ref="D21:E21"/>
    <mergeCell ref="F24:G24"/>
    <mergeCell ref="F25:G25"/>
    <mergeCell ref="F23:G23"/>
    <mergeCell ref="D26:E26"/>
    <mergeCell ref="F26:G26"/>
    <mergeCell ref="A1:B4"/>
    <mergeCell ref="C7:G7"/>
    <mergeCell ref="C8:G8"/>
    <mergeCell ref="C9:G9"/>
    <mergeCell ref="C10:G10"/>
    <mergeCell ref="C1:E4"/>
    <mergeCell ref="C11:G11"/>
    <mergeCell ref="C17:G17"/>
    <mergeCell ref="C18:G18"/>
    <mergeCell ref="F21:G21"/>
    <mergeCell ref="F22:G22"/>
    <mergeCell ref="C12:G12"/>
    <mergeCell ref="C16:G16"/>
    <mergeCell ref="D24:E24"/>
  </mergeCells>
  <conditionalFormatting sqref="E40">
    <cfRule type="iconSet" priority="1">
      <iconSet>
        <cfvo type="percent" val="0"/>
        <cfvo type="percent" val="33"/>
        <cfvo type="percent" val="67"/>
      </iconSet>
    </cfRule>
    <cfRule type="iconSet" priority="2">
      <iconSet iconSet="4RedToBlack">
        <cfvo type="percent" val="0"/>
        <cfvo type="percent" val="25"/>
        <cfvo type="percent" val="50"/>
        <cfvo type="percent" val="75"/>
      </iconSet>
    </cfRule>
    <cfRule type="containsText" dxfId="0" priority="3" operator="containsText" text="extremo">
      <formula>NOT(ISERROR(SEARCH("extremo",E40)))</formula>
    </cfRule>
  </conditionalFormatting>
  <dataValidations count="1">
    <dataValidation type="list" allowBlank="1" showInputMessage="1" showErrorMessage="1" sqref="F44 C37 C44 F37" xr:uid="{00000000-0002-0000-0300-000000000000}">
      <formula1>$J$39:$J$43</formula1>
    </dataValidation>
  </dataValidations>
  <pageMargins left="0.7" right="0.7" top="0.75" bottom="0.75" header="0.3" footer="0.3"/>
  <pageSetup scale="87" orientation="landscape" horizontalDpi="4294967294" verticalDpi="4294967294" r:id="rId1"/>
  <rowBreaks count="1" manualBreakCount="1">
    <brk id="22" max="6"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E24"/>
  <sheetViews>
    <sheetView workbookViewId="0"/>
  </sheetViews>
  <sheetFormatPr baseColWidth="10" defaultColWidth="11.42578125" defaultRowHeight="15" x14ac:dyDescent="0.25"/>
  <cols>
    <col min="1" max="1" width="21.28515625" style="105" bestFit="1" customWidth="1"/>
    <col min="2" max="2" width="11.42578125" style="105"/>
    <col min="3" max="3" width="4.42578125" style="105" bestFit="1" customWidth="1"/>
    <col min="4" max="16384" width="11.42578125" style="105"/>
  </cols>
  <sheetData>
    <row r="2" spans="1:5" x14ac:dyDescent="0.25">
      <c r="A2" s="257" t="s">
        <v>230</v>
      </c>
      <c r="B2" s="257"/>
      <c r="C2" s="257"/>
    </row>
    <row r="3" spans="1:5" x14ac:dyDescent="0.25">
      <c r="A3" s="255" t="s">
        <v>231</v>
      </c>
      <c r="B3" s="105" t="s">
        <v>115</v>
      </c>
      <c r="C3" s="106">
        <v>0.25</v>
      </c>
    </row>
    <row r="4" spans="1:5" x14ac:dyDescent="0.25">
      <c r="A4" s="255"/>
      <c r="B4" s="105" t="s">
        <v>232</v>
      </c>
      <c r="C4" s="106">
        <v>0.15</v>
      </c>
    </row>
    <row r="5" spans="1:5" x14ac:dyDescent="0.25">
      <c r="A5" s="255"/>
      <c r="B5" s="105" t="s">
        <v>233</v>
      </c>
      <c r="C5" s="106">
        <v>0.1</v>
      </c>
    </row>
    <row r="6" spans="1:5" x14ac:dyDescent="0.25">
      <c r="A6" s="107"/>
      <c r="B6" s="105" t="s">
        <v>122</v>
      </c>
    </row>
    <row r="7" spans="1:5" x14ac:dyDescent="0.25">
      <c r="A7" s="255" t="s">
        <v>234</v>
      </c>
      <c r="B7" s="105" t="s">
        <v>235</v>
      </c>
      <c r="C7" s="106">
        <v>0.25</v>
      </c>
    </row>
    <row r="8" spans="1:5" x14ac:dyDescent="0.25">
      <c r="A8" s="255"/>
      <c r="B8" s="105" t="s">
        <v>62</v>
      </c>
      <c r="C8" s="106">
        <v>0.15</v>
      </c>
    </row>
    <row r="9" spans="1:5" x14ac:dyDescent="0.25">
      <c r="A9" s="107"/>
      <c r="B9" s="105" t="s">
        <v>122</v>
      </c>
      <c r="C9" s="106"/>
    </row>
    <row r="11" spans="1:5" x14ac:dyDescent="0.25">
      <c r="A11" s="257" t="s">
        <v>236</v>
      </c>
      <c r="B11" s="257"/>
      <c r="C11" s="257"/>
    </row>
    <row r="12" spans="1:5" x14ac:dyDescent="0.25">
      <c r="A12" s="255" t="s">
        <v>109</v>
      </c>
      <c r="B12" s="105" t="s">
        <v>116</v>
      </c>
      <c r="C12" s="106"/>
      <c r="D12" s="255" t="s">
        <v>38</v>
      </c>
      <c r="E12" s="105" t="s">
        <v>117</v>
      </c>
    </row>
    <row r="13" spans="1:5" x14ac:dyDescent="0.25">
      <c r="A13" s="255"/>
      <c r="B13" s="105" t="s">
        <v>138</v>
      </c>
      <c r="C13" s="106"/>
      <c r="D13" s="255"/>
      <c r="E13" s="105" t="s">
        <v>237</v>
      </c>
    </row>
    <row r="14" spans="1:5" x14ac:dyDescent="0.25">
      <c r="A14" s="255" t="s">
        <v>111</v>
      </c>
      <c r="B14" s="105" t="s">
        <v>119</v>
      </c>
      <c r="C14" s="106"/>
      <c r="D14" s="255" t="s">
        <v>238</v>
      </c>
      <c r="E14" s="105" t="s">
        <v>118</v>
      </c>
    </row>
    <row r="15" spans="1:5" x14ac:dyDescent="0.25">
      <c r="A15" s="255"/>
      <c r="B15" s="105" t="s">
        <v>239</v>
      </c>
      <c r="C15" s="106"/>
      <c r="D15" s="255"/>
      <c r="E15" s="105" t="s">
        <v>139</v>
      </c>
    </row>
    <row r="16" spans="1:5" x14ac:dyDescent="0.25">
      <c r="A16" s="255" t="s">
        <v>112</v>
      </c>
      <c r="B16" s="105" t="s">
        <v>120</v>
      </c>
    </row>
    <row r="17" spans="1:2" x14ac:dyDescent="0.25">
      <c r="A17" s="255"/>
      <c r="B17" s="105" t="s">
        <v>240</v>
      </c>
    </row>
    <row r="19" spans="1:2" x14ac:dyDescent="0.25">
      <c r="A19" s="256" t="s">
        <v>241</v>
      </c>
      <c r="B19" s="256"/>
    </row>
    <row r="20" spans="1:2" x14ac:dyDescent="0.25">
      <c r="A20" s="105" t="s">
        <v>177</v>
      </c>
      <c r="B20" s="108">
        <v>0.2</v>
      </c>
    </row>
    <row r="21" spans="1:2" x14ac:dyDescent="0.25">
      <c r="A21" s="105" t="s">
        <v>180</v>
      </c>
      <c r="B21" s="108">
        <v>0.4</v>
      </c>
    </row>
    <row r="22" spans="1:2" x14ac:dyDescent="0.25">
      <c r="A22" s="105" t="s">
        <v>113</v>
      </c>
      <c r="B22" s="108">
        <v>0.6</v>
      </c>
    </row>
    <row r="23" spans="1:2" x14ac:dyDescent="0.25">
      <c r="A23" s="105" t="s">
        <v>185</v>
      </c>
      <c r="B23" s="108">
        <v>0.8</v>
      </c>
    </row>
    <row r="24" spans="1:2" x14ac:dyDescent="0.25">
      <c r="A24" s="105" t="s">
        <v>188</v>
      </c>
      <c r="B24" s="108">
        <v>1</v>
      </c>
    </row>
  </sheetData>
  <mergeCells count="10">
    <mergeCell ref="A14:A15"/>
    <mergeCell ref="D14:D15"/>
    <mergeCell ref="A16:A17"/>
    <mergeCell ref="A19:B19"/>
    <mergeCell ref="A2:C2"/>
    <mergeCell ref="A3:A5"/>
    <mergeCell ref="A7:A8"/>
    <mergeCell ref="A11:C11"/>
    <mergeCell ref="A12:A13"/>
    <mergeCell ref="D12:D1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E24"/>
  <sheetViews>
    <sheetView workbookViewId="0"/>
  </sheetViews>
  <sheetFormatPr baseColWidth="10" defaultColWidth="11.42578125" defaultRowHeight="15" x14ac:dyDescent="0.25"/>
  <cols>
    <col min="1" max="1" width="21.28515625" style="39" bestFit="1" customWidth="1"/>
    <col min="2" max="2" width="11.42578125" style="39"/>
    <col min="3" max="3" width="4.42578125" style="39" bestFit="1" customWidth="1"/>
    <col min="4" max="16384" width="11.42578125" style="39"/>
  </cols>
  <sheetData>
    <row r="2" spans="1:5" x14ac:dyDescent="0.25">
      <c r="A2" s="258" t="s">
        <v>230</v>
      </c>
      <c r="B2" s="258"/>
      <c r="C2" s="258"/>
    </row>
    <row r="3" spans="1:5" x14ac:dyDescent="0.25">
      <c r="A3" s="259" t="s">
        <v>231</v>
      </c>
      <c r="B3" s="39" t="s">
        <v>115</v>
      </c>
      <c r="C3" s="42">
        <v>0.25</v>
      </c>
    </row>
    <row r="4" spans="1:5" x14ac:dyDescent="0.25">
      <c r="A4" s="259"/>
      <c r="B4" s="39" t="s">
        <v>232</v>
      </c>
      <c r="C4" s="42">
        <v>0.15</v>
      </c>
    </row>
    <row r="5" spans="1:5" x14ac:dyDescent="0.25">
      <c r="A5" s="259"/>
      <c r="B5" s="39" t="s">
        <v>233</v>
      </c>
      <c r="C5" s="42">
        <v>0.1</v>
      </c>
    </row>
    <row r="6" spans="1:5" x14ac:dyDescent="0.25">
      <c r="A6" s="41"/>
      <c r="B6" s="39" t="s">
        <v>122</v>
      </c>
    </row>
    <row r="7" spans="1:5" x14ac:dyDescent="0.25">
      <c r="A7" s="259" t="s">
        <v>234</v>
      </c>
      <c r="B7" s="39" t="s">
        <v>235</v>
      </c>
      <c r="C7" s="42">
        <v>0.25</v>
      </c>
    </row>
    <row r="8" spans="1:5" x14ac:dyDescent="0.25">
      <c r="A8" s="259"/>
      <c r="B8" s="39" t="s">
        <v>62</v>
      </c>
      <c r="C8" s="42">
        <v>0.15</v>
      </c>
    </row>
    <row r="9" spans="1:5" x14ac:dyDescent="0.25">
      <c r="A9" s="41"/>
      <c r="B9" s="39" t="s">
        <v>122</v>
      </c>
      <c r="C9" s="42"/>
    </row>
    <row r="11" spans="1:5" x14ac:dyDescent="0.25">
      <c r="A11" s="258" t="s">
        <v>236</v>
      </c>
      <c r="B11" s="258"/>
      <c r="C11" s="258"/>
    </row>
    <row r="12" spans="1:5" x14ac:dyDescent="0.25">
      <c r="A12" s="259" t="s">
        <v>109</v>
      </c>
      <c r="B12" s="39" t="s">
        <v>116</v>
      </c>
      <c r="C12" s="42"/>
      <c r="D12" s="259" t="s">
        <v>38</v>
      </c>
      <c r="E12" s="39" t="s">
        <v>117</v>
      </c>
    </row>
    <row r="13" spans="1:5" x14ac:dyDescent="0.25">
      <c r="A13" s="259"/>
      <c r="B13" s="39" t="s">
        <v>138</v>
      </c>
      <c r="C13" s="42"/>
      <c r="D13" s="259"/>
      <c r="E13" s="39" t="s">
        <v>237</v>
      </c>
    </row>
    <row r="14" spans="1:5" x14ac:dyDescent="0.25">
      <c r="A14" s="259" t="s">
        <v>111</v>
      </c>
      <c r="B14" s="39" t="s">
        <v>119</v>
      </c>
      <c r="C14" s="42"/>
      <c r="D14" s="259" t="s">
        <v>238</v>
      </c>
      <c r="E14" s="39" t="s">
        <v>118</v>
      </c>
    </row>
    <row r="15" spans="1:5" x14ac:dyDescent="0.25">
      <c r="A15" s="259"/>
      <c r="B15" s="39" t="s">
        <v>239</v>
      </c>
      <c r="C15" s="42"/>
      <c r="D15" s="259"/>
      <c r="E15" s="39" t="s">
        <v>139</v>
      </c>
    </row>
    <row r="16" spans="1:5" x14ac:dyDescent="0.25">
      <c r="A16" s="259" t="s">
        <v>112</v>
      </c>
      <c r="B16" s="39" t="s">
        <v>120</v>
      </c>
    </row>
    <row r="17" spans="1:2" x14ac:dyDescent="0.25">
      <c r="A17" s="259"/>
      <c r="B17" s="39" t="s">
        <v>240</v>
      </c>
    </row>
    <row r="19" spans="1:2" x14ac:dyDescent="0.25">
      <c r="A19" s="260" t="s">
        <v>241</v>
      </c>
      <c r="B19" s="260"/>
    </row>
    <row r="20" spans="1:2" x14ac:dyDescent="0.25">
      <c r="A20" s="39" t="s">
        <v>177</v>
      </c>
      <c r="B20" s="40">
        <v>0.2</v>
      </c>
    </row>
    <row r="21" spans="1:2" x14ac:dyDescent="0.25">
      <c r="A21" s="39" t="s">
        <v>180</v>
      </c>
      <c r="B21" s="40">
        <v>0.4</v>
      </c>
    </row>
    <row r="22" spans="1:2" x14ac:dyDescent="0.25">
      <c r="A22" s="39" t="s">
        <v>113</v>
      </c>
      <c r="B22" s="40">
        <v>0.6</v>
      </c>
    </row>
    <row r="23" spans="1:2" x14ac:dyDescent="0.25">
      <c r="A23" s="39" t="s">
        <v>185</v>
      </c>
      <c r="B23" s="40">
        <v>0.8</v>
      </c>
    </row>
    <row r="24" spans="1:2" x14ac:dyDescent="0.25">
      <c r="A24" s="39" t="s">
        <v>188</v>
      </c>
      <c r="B24" s="40">
        <v>1</v>
      </c>
    </row>
  </sheetData>
  <mergeCells count="10">
    <mergeCell ref="A19:B19"/>
    <mergeCell ref="A16:A17"/>
    <mergeCell ref="A3:A5"/>
    <mergeCell ref="A7:A8"/>
    <mergeCell ref="A2:C2"/>
    <mergeCell ref="A11:C11"/>
    <mergeCell ref="A12:A13"/>
    <mergeCell ref="A14:A15"/>
    <mergeCell ref="D12:D13"/>
    <mergeCell ref="D14:D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1. Mapa y plan de tratamiento</vt:lpstr>
      <vt:lpstr>Hoja1</vt:lpstr>
      <vt:lpstr>2. Evaluación de controles F</vt:lpstr>
      <vt:lpstr>Anexos</vt:lpstr>
      <vt:lpstr>Criterios (2)</vt:lpstr>
      <vt:lpstr>Criterios</vt:lpstr>
      <vt:lpstr>'1. Mapa y plan de tratamiento'!Área_de_impresión</vt:lpstr>
      <vt:lpstr>'2. Evaluación de controles F'!Área_de_impresión</vt:lpstr>
      <vt:lpstr>Anexos!Área_de_impresión</vt:lpstr>
      <vt:lpstr>'2. Evaluación de controles F'!Títulos_a_imprimir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bperez</dc:creator>
  <cp:keywords/>
  <dc:description/>
  <cp:lastModifiedBy>Jully Andrea Rodriguez Bendeck</cp:lastModifiedBy>
  <cp:revision/>
  <dcterms:created xsi:type="dcterms:W3CDTF">2008-09-05T19:47:59Z</dcterms:created>
  <dcterms:modified xsi:type="dcterms:W3CDTF">2026-07-27T20:50:33Z</dcterms:modified>
  <cp:category/>
  <cp:contentStatus/>
</cp:coreProperties>
</file>