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ttps://sdisgovco-my.sharepoint.com/personal/dmoncayo_sdis_gov_co/Documents/Descargas/"/>
    </mc:Choice>
  </mc:AlternateContent>
  <xr:revisionPtr revIDLastSave="4" documentId="13_ncr:1_{3451BF0E-1C03-49BD-862E-512D21A9AFD0}" xr6:coauthVersionLast="47" xr6:coauthVersionMax="47" xr10:uidLastSave="{ACDB7177-F0B6-4326-9471-0D8232391277}"/>
  <bookViews>
    <workbookView xWindow="-108" yWindow="-108" windowWidth="23256" windowHeight="12456" tabRatio="766" xr2:uid="{00000000-000D-0000-FFFF-FFFF00000000}"/>
  </bookViews>
  <sheets>
    <sheet name="1. Mapa y plan de tratamiento" sheetId="5" r:id="rId1"/>
    <sheet name="2. Evaluación de controles" sheetId="8" r:id="rId2"/>
    <sheet name="Anexos" sheetId="7" r:id="rId3"/>
    <sheet name="Criterios" sheetId="9" state="hidden" r:id="rId4"/>
  </sheets>
  <externalReferences>
    <externalReference r:id="rId5"/>
  </externalReferences>
  <definedNames>
    <definedName name="_xlnm._FilterDatabase" localSheetId="1" hidden="1">'2. Evaluación de controles'!#REF!</definedName>
    <definedName name="_xlnm.Print_Area" localSheetId="0">'1. Mapa y plan de tratamiento'!$A$1:$AW$14</definedName>
    <definedName name="_xlnm.Print_Area" localSheetId="1">'2. Evaluación de controles'!$A$28:$W$49</definedName>
    <definedName name="_xlnm.Print_Area" localSheetId="2">Anexos!$A$1:$G$45</definedName>
    <definedName name="_xlnm.Print_Titles" localSheetId="1">'2. Evaluación de controles'!$2:$5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3" i="8" l="1"/>
  <c r="G42" i="8"/>
  <c r="F42" i="8"/>
  <c r="C42" i="8"/>
  <c r="B42" i="8"/>
  <c r="G36" i="8"/>
  <c r="F36" i="8"/>
  <c r="C36" i="8"/>
  <c r="B36" i="8"/>
  <c r="E42" i="8"/>
  <c r="E36" i="8"/>
  <c r="G20" i="8"/>
  <c r="G21" i="8"/>
  <c r="F20" i="8"/>
  <c r="C20" i="8"/>
  <c r="B20" i="8"/>
  <c r="G14" i="8"/>
  <c r="F14" i="8"/>
  <c r="C14" i="8"/>
  <c r="B14" i="8"/>
  <c r="R13" i="5"/>
  <c r="L13" i="5"/>
  <c r="R12" i="5"/>
  <c r="L12" i="5"/>
  <c r="R11" i="5"/>
  <c r="L11" i="5"/>
  <c r="K15" i="8" l="1"/>
  <c r="E14" i="8"/>
  <c r="I14" i="8"/>
  <c r="K14" i="8"/>
  <c r="I15" i="8"/>
  <c r="I16" i="8"/>
  <c r="K16" i="8"/>
  <c r="I17" i="8"/>
  <c r="K17" i="8"/>
  <c r="I18" i="8"/>
  <c r="K18" i="8"/>
  <c r="I19" i="8"/>
  <c r="K19" i="8"/>
  <c r="E20" i="8"/>
  <c r="I20" i="8"/>
  <c r="K20" i="8"/>
  <c r="I21" i="8"/>
  <c r="K21" i="8"/>
  <c r="I22" i="8"/>
  <c r="K22" i="8"/>
  <c r="I23" i="8"/>
  <c r="K23" i="8"/>
  <c r="I24" i="8"/>
  <c r="K24" i="8"/>
  <c r="I25" i="8"/>
  <c r="K25" i="8"/>
  <c r="I36" i="8"/>
  <c r="K36" i="8"/>
  <c r="I37" i="8"/>
  <c r="K37" i="8"/>
  <c r="I38" i="8"/>
  <c r="K38" i="8"/>
  <c r="I39" i="8"/>
  <c r="K39" i="8"/>
  <c r="I40" i="8"/>
  <c r="K40" i="8"/>
  <c r="I41" i="8"/>
  <c r="K41" i="8"/>
  <c r="I42" i="8"/>
  <c r="K42" i="8"/>
  <c r="I43" i="8"/>
  <c r="K43" i="8"/>
  <c r="I44" i="8"/>
  <c r="K44" i="8"/>
  <c r="I45" i="8"/>
  <c r="K45" i="8"/>
  <c r="I46" i="8"/>
  <c r="K46" i="8"/>
  <c r="I47" i="8"/>
  <c r="K47" i="8"/>
  <c r="E59" i="8"/>
  <c r="I59" i="8"/>
  <c r="K59" i="8"/>
  <c r="Q59" i="8"/>
  <c r="I60" i="8"/>
  <c r="K60" i="8"/>
  <c r="I61" i="8"/>
  <c r="K61" i="8"/>
  <c r="I62" i="8"/>
  <c r="K62" i="8"/>
  <c r="I63" i="8"/>
  <c r="K63" i="8"/>
  <c r="I64" i="8"/>
  <c r="K64" i="8"/>
  <c r="E65" i="8"/>
  <c r="I65" i="8"/>
  <c r="K65" i="8"/>
  <c r="I66" i="8"/>
  <c r="K66" i="8"/>
  <c r="I67" i="8"/>
  <c r="K67" i="8"/>
  <c r="I68" i="8"/>
  <c r="K68" i="8"/>
  <c r="I69" i="8"/>
  <c r="K69" i="8"/>
  <c r="I70" i="8"/>
  <c r="K70" i="8"/>
  <c r="E71" i="8"/>
  <c r="I71" i="8"/>
  <c r="K71" i="8"/>
  <c r="I72" i="8"/>
  <c r="K72" i="8"/>
  <c r="I73" i="8"/>
  <c r="K73" i="8"/>
  <c r="I74" i="8"/>
  <c r="K74" i="8"/>
  <c r="I75" i="8"/>
  <c r="K75" i="8"/>
  <c r="I76" i="8"/>
  <c r="K76" i="8"/>
  <c r="E77" i="8"/>
  <c r="I77" i="8"/>
  <c r="K77" i="8"/>
  <c r="I78" i="8"/>
  <c r="K78" i="8"/>
  <c r="I79" i="8"/>
  <c r="K79" i="8"/>
  <c r="I80" i="8"/>
  <c r="K80" i="8"/>
  <c r="I81" i="8"/>
  <c r="K81" i="8"/>
  <c r="I82" i="8"/>
  <c r="K82" i="8"/>
  <c r="E83" i="8"/>
  <c r="I83" i="8"/>
  <c r="K83" i="8"/>
  <c r="I84" i="8"/>
  <c r="K84" i="8"/>
  <c r="I85" i="8"/>
  <c r="K85" i="8"/>
  <c r="I86" i="8"/>
  <c r="K86" i="8"/>
  <c r="I87" i="8"/>
  <c r="K87" i="8"/>
  <c r="I88" i="8"/>
  <c r="K88" i="8"/>
  <c r="Q47" i="8"/>
  <c r="R47" i="8"/>
  <c r="R59" i="8"/>
  <c r="Q79" i="8"/>
  <c r="R79" i="8"/>
  <c r="Q37" i="8"/>
  <c r="Q65" i="8"/>
  <c r="R65" i="8"/>
  <c r="Q87" i="8"/>
  <c r="R87" i="8"/>
  <c r="Q62" i="8"/>
  <c r="Q68" i="8"/>
  <c r="Q75" i="8"/>
  <c r="R75" i="8"/>
  <c r="Q22" i="8"/>
  <c r="R22" i="8"/>
  <c r="Q21" i="8"/>
  <c r="Q78" i="8"/>
  <c r="Q71" i="8"/>
  <c r="R71" i="8"/>
  <c r="Q60" i="8"/>
  <c r="R60" i="8"/>
  <c r="S59" i="8"/>
  <c r="Q38" i="8"/>
  <c r="R38" i="8"/>
  <c r="R39" i="8" s="1"/>
  <c r="S38" i="8" s="1"/>
  <c r="Q83" i="8"/>
  <c r="R83" i="8"/>
  <c r="Q73" i="8"/>
  <c r="R73" i="8"/>
  <c r="Q86" i="8"/>
  <c r="Q66" i="8"/>
  <c r="R66" i="8"/>
  <c r="S65" i="8"/>
  <c r="Q76" i="8"/>
  <c r="R76" i="8"/>
  <c r="S75" i="8"/>
  <c r="T71" i="8"/>
  <c r="U71" i="8"/>
  <c r="Q40" i="8"/>
  <c r="R40" i="8"/>
  <c r="Q84" i="8"/>
  <c r="R84" i="8"/>
  <c r="S83" i="8"/>
  <c r="Q36" i="8"/>
  <c r="R36" i="8"/>
  <c r="Q74" i="8"/>
  <c r="Q67" i="8"/>
  <c r="R67" i="8"/>
  <c r="R68" i="8"/>
  <c r="S67" i="8"/>
  <c r="Q64" i="8"/>
  <c r="R64" i="8"/>
  <c r="S63" i="8"/>
  <c r="T59" i="8"/>
  <c r="U59" i="8"/>
  <c r="Q42" i="8"/>
  <c r="R42" i="8"/>
  <c r="R43" i="8" s="1"/>
  <c r="S42" i="8" s="1"/>
  <c r="Q24" i="8"/>
  <c r="R24" i="8"/>
  <c r="Q69" i="8"/>
  <c r="R69" i="8"/>
  <c r="Q81" i="8"/>
  <c r="R81" i="8"/>
  <c r="Q39" i="8"/>
  <c r="Q45" i="8"/>
  <c r="Q77" i="8"/>
  <c r="R77" i="8"/>
  <c r="Q61" i="8"/>
  <c r="R61" i="8"/>
  <c r="R62" i="8"/>
  <c r="S61" i="8"/>
  <c r="Q43" i="8"/>
  <c r="Q88" i="8"/>
  <c r="R88" i="8"/>
  <c r="S87" i="8"/>
  <c r="T83" i="8"/>
  <c r="U83" i="8"/>
  <c r="Q85" i="8"/>
  <c r="R85" i="8"/>
  <c r="Q82" i="8"/>
  <c r="R82" i="8"/>
  <c r="S81" i="8"/>
  <c r="T77" i="8"/>
  <c r="U77" i="8"/>
  <c r="Q70" i="8"/>
  <c r="R70" i="8"/>
  <c r="S69" i="8"/>
  <c r="T65" i="8"/>
  <c r="U65" i="8"/>
  <c r="Q46" i="8"/>
  <c r="R46" i="8"/>
  <c r="S46" i="8" s="1"/>
  <c r="T42" i="8" s="1"/>
  <c r="U42" i="8" s="1"/>
  <c r="Q25" i="8"/>
  <c r="R25" i="8"/>
  <c r="Q41" i="8"/>
  <c r="R41" i="8"/>
  <c r="S40" i="8" s="1"/>
  <c r="Q17" i="8"/>
  <c r="Q80" i="8"/>
  <c r="Q63" i="8"/>
  <c r="R63" i="8"/>
  <c r="Q72" i="8"/>
  <c r="Q44" i="8"/>
  <c r="R44" i="8"/>
  <c r="R45" i="8" s="1"/>
  <c r="S44" i="8" s="1"/>
  <c r="Q23" i="8"/>
  <c r="Q20" i="8"/>
  <c r="R20" i="8"/>
  <c r="Q19" i="8"/>
  <c r="R19" i="8"/>
  <c r="Q16" i="8"/>
  <c r="R16" i="8"/>
  <c r="Q18" i="8"/>
  <c r="R18" i="8"/>
  <c r="Q14" i="8"/>
  <c r="R14" i="8"/>
  <c r="Q15" i="8"/>
  <c r="R86" i="8"/>
  <c r="S85" i="8"/>
  <c r="R37" i="8"/>
  <c r="S36" i="8"/>
  <c r="R80" i="8"/>
  <c r="S79" i="8"/>
  <c r="R78" i="8"/>
  <c r="S77" i="8"/>
  <c r="S24" i="8"/>
  <c r="R74" i="8"/>
  <c r="S73" i="8"/>
  <c r="R23" i="8"/>
  <c r="S22" i="8"/>
  <c r="R17" i="8"/>
  <c r="S16" i="8"/>
  <c r="R21" i="8"/>
  <c r="S20" i="8"/>
  <c r="R72" i="8"/>
  <c r="S71" i="8"/>
  <c r="R15" i="8"/>
  <c r="S14" i="8"/>
  <c r="S18" i="8"/>
  <c r="T14" i="8"/>
  <c r="U14" i="8"/>
  <c r="T20" i="8"/>
  <c r="U20" i="8"/>
  <c r="T36" i="8" l="1"/>
  <c r="U36" i="8" s="1"/>
</calcChain>
</file>

<file path=xl/sharedStrings.xml><?xml version="1.0" encoding="utf-8"?>
<sst xmlns="http://schemas.openxmlformats.org/spreadsheetml/2006/main" count="583" uniqueCount="239">
  <si>
    <t>Moderado</t>
  </si>
  <si>
    <t>Financiero</t>
  </si>
  <si>
    <t>SI</t>
  </si>
  <si>
    <t>NO</t>
  </si>
  <si>
    <t>De cumplimiento</t>
  </si>
  <si>
    <t>Circular y fecha de oficialización</t>
  </si>
  <si>
    <t>Proceso</t>
  </si>
  <si>
    <t>Código</t>
  </si>
  <si>
    <t>Objetivo del proceso</t>
  </si>
  <si>
    <t>Riesgo</t>
  </si>
  <si>
    <t>Clasificación</t>
  </si>
  <si>
    <t>Ambiental</t>
  </si>
  <si>
    <t>Eventos que afecten los estados financieros y todas aquellas áreas involucradas con el proceso financiero como presupuesto, tesorería, contabilidad, cartera, central de cuentas, costos, etc.</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</si>
  <si>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</si>
  <si>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</si>
  <si>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Probabilidad</t>
  </si>
  <si>
    <t>Impacto</t>
  </si>
  <si>
    <t>Riesgo Inherente</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</si>
  <si>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</si>
  <si>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</si>
  <si>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</si>
  <si>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</si>
  <si>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</si>
  <si>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</si>
  <si>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</si>
  <si>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</si>
  <si>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</si>
  <si>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</si>
  <si>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</si>
  <si>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</si>
  <si>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</si>
  <si>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Riesgo materializado</t>
  </si>
  <si>
    <t xml:space="preserve">Riesgo materializado </t>
  </si>
  <si>
    <t>Fecha</t>
  </si>
  <si>
    <t>Código:</t>
  </si>
  <si>
    <t>Versión:</t>
  </si>
  <si>
    <t>Fecha:</t>
  </si>
  <si>
    <t>Página:</t>
  </si>
  <si>
    <t>Fecha de inicio</t>
  </si>
  <si>
    <t>Fecha de terminación</t>
  </si>
  <si>
    <t>SECCIÓN A. Identificación y análisis</t>
  </si>
  <si>
    <t>SECCIÓN C. Monitoreo y revisión</t>
  </si>
  <si>
    <t>Meta</t>
  </si>
  <si>
    <t>Indicador o criterio de medición</t>
  </si>
  <si>
    <t>Tabla 2. Niveles de probabilidad</t>
  </si>
  <si>
    <t>NIVEL</t>
  </si>
  <si>
    <t>DESCRIPTOR</t>
  </si>
  <si>
    <t>Tabla 3. Niveles de impacto</t>
  </si>
  <si>
    <t>Menor</t>
  </si>
  <si>
    <t>Mayor</t>
  </si>
  <si>
    <t>Catastrófico</t>
  </si>
  <si>
    <t>Tabla 4. Mapa de calor</t>
  </si>
  <si>
    <t>SECCIÓN B. Valoración y tratamiento</t>
  </si>
  <si>
    <t>Decisión del líder de proceso</t>
  </si>
  <si>
    <t>Establecer acciones</t>
  </si>
  <si>
    <t>Decisión del lider</t>
  </si>
  <si>
    <t>Reducir</t>
  </si>
  <si>
    <t>Evitar</t>
  </si>
  <si>
    <t>Descripción de avances y evidencias</t>
  </si>
  <si>
    <t>Monitoreo cuarto trimestre</t>
  </si>
  <si>
    <t>Mapa de riesgos de:</t>
  </si>
  <si>
    <t>Gestión</t>
  </si>
  <si>
    <t>Corrupción</t>
  </si>
  <si>
    <t>Categoría</t>
  </si>
  <si>
    <t>Actividad del proceso</t>
  </si>
  <si>
    <t>Muy alta</t>
  </si>
  <si>
    <t>Alta</t>
  </si>
  <si>
    <t>Media</t>
  </si>
  <si>
    <t>Baja</t>
  </si>
  <si>
    <t>Muy baja</t>
  </si>
  <si>
    <t>La actividad que conlleva el riesgo se ejecuta más de 5000 veces por año</t>
  </si>
  <si>
    <t>La actividad que conlleva el riesgo se ejecuta mínimo 500 veces al año y máximo 5000 veces por año</t>
  </si>
  <si>
    <t>La actividad que conlleva el riesgo se ejecuta de 25 a 500 veces por año</t>
  </si>
  <si>
    <t>La actividad que conlleva el riesgo se ejecuta de 3 a 24 veces por año</t>
  </si>
  <si>
    <t>La actividad que conlleva el riesgo se ejecuta como máximos 2 veces por año</t>
  </si>
  <si>
    <t>Ejecución y administración de procesos</t>
  </si>
  <si>
    <t>Fraude externo</t>
  </si>
  <si>
    <t>Fraude interno</t>
  </si>
  <si>
    <t>Fallas tecnológicas</t>
  </si>
  <si>
    <t>Relaciones laborales</t>
  </si>
  <si>
    <t>Usuarios, productos y prácticas</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</si>
  <si>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</si>
  <si>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</si>
  <si>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</si>
  <si>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</si>
  <si>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</si>
  <si>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</si>
  <si>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</si>
  <si>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Reputacional</t>
  </si>
  <si>
    <t>El evento puede ocurrir solo en circunstancias excepcionales o no se ha presentado en los últimos 5 años.</t>
  </si>
  <si>
    <t>El evento puede ocurrir en algún momento o se ha presentado al menos 1 vez en los últimos 5 años.</t>
  </si>
  <si>
    <t>El evento podrá ocurrir en algún momento o se ha presentado al menos 1 vez en los últimos 2 años.</t>
  </si>
  <si>
    <t>Es viable que el evento ocurra en la mayoría de las circunstancias o se ha presentado al menos 1 vez en el último año.</t>
  </si>
  <si>
    <t>Se espera que el evento ocurra en la mayoría de las circunstancias o se ha presentado más de 1 vez al año.</t>
  </si>
  <si>
    <r>
      <t xml:space="preserve">DESCRIPCIÓN RIESGOS DE </t>
    </r>
    <r>
      <rPr>
        <b/>
        <sz val="10"/>
        <rFont val="Arial"/>
        <family val="2"/>
      </rPr>
      <t>CORRUPCIÓN</t>
    </r>
  </si>
  <si>
    <t>Leve</t>
  </si>
  <si>
    <t>AFECTACIÓN ECONÓMICA</t>
  </si>
  <si>
    <t>AFECTACIÓN REPUTACIONAL</t>
  </si>
  <si>
    <t>Nivel de avance del periodo</t>
  </si>
  <si>
    <t>Forma de ejecución de la actividad de control</t>
  </si>
  <si>
    <t>Forma de ejecución</t>
  </si>
  <si>
    <t>Manual</t>
  </si>
  <si>
    <t>Aceptar</t>
  </si>
  <si>
    <t>Económica</t>
  </si>
  <si>
    <t>Económica y reputacional</t>
  </si>
  <si>
    <t>Seguridad de la información</t>
  </si>
  <si>
    <t>Tabla 1. Clasificación de riesgos</t>
  </si>
  <si>
    <t>Área de impacto</t>
  </si>
  <si>
    <t>Afectación menor a 100 SMLMV.</t>
  </si>
  <si>
    <t>Entre 100 y 500 SMLMV.</t>
  </si>
  <si>
    <t>El riesgo afecta la imagen de la entidad
internamente, de conocimiento general a nivel
interno, de alta o media dirección y/o de
proveedores.</t>
  </si>
  <si>
    <t>Entre 500 y 1000 SMLMV.</t>
  </si>
  <si>
    <t>El riesgo afecta la imagen de la entidad con
algunos usuarios de relevancia frente al logro
de los objetivos.</t>
  </si>
  <si>
    <t>El riesgo afecta la imagen de algún área de la entidad.</t>
  </si>
  <si>
    <t>Entre 1000 y 5000 SMLMV.</t>
  </si>
  <si>
    <t>El riesgo afecta la imagen de la entidad con
efecto publicitario sostenido a nivel de sector
administrativo, nivel departamental o municipal.</t>
  </si>
  <si>
    <t>El riesgo afecta la imagen de la entidad a nivel
nacional, con efecto publicitario sostenido a
nivel país.</t>
  </si>
  <si>
    <t>Mayor a 5000 SMLMV.</t>
  </si>
  <si>
    <t>20% - Muy baja</t>
  </si>
  <si>
    <t>40% - Baja</t>
  </si>
  <si>
    <t>60% - Media</t>
  </si>
  <si>
    <t>80% - Alta</t>
  </si>
  <si>
    <t>100% - Muy alta</t>
  </si>
  <si>
    <t>20% - Leve</t>
  </si>
  <si>
    <t>40% - Menor</t>
  </si>
  <si>
    <t>60% - Moderado</t>
  </si>
  <si>
    <t>80% - Mayor</t>
  </si>
  <si>
    <t>100% - Catastrófico</t>
  </si>
  <si>
    <t>Automática</t>
  </si>
  <si>
    <t>Nivel de avance acumulado</t>
  </si>
  <si>
    <t>Observaciones por parte de la segunda línea de defensa</t>
  </si>
  <si>
    <t xml:space="preserve">                   \Impacto
                     \
Probabilidad\               </t>
  </si>
  <si>
    <t>FOR-SG-013</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</si>
  <si>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</si>
  <si>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t>Fiscal</t>
  </si>
  <si>
    <t>Posibilidad de pérdida o daño económico o reputacional que puede sufrir una persona natural o jurídica, al ser utilizada para el lavado de activos, financiación del terrorismo o de la proliferación de armas de destrucción masiva.</t>
  </si>
  <si>
    <t>LA/FT- FPADM</t>
  </si>
  <si>
    <t>Es el efecto dañoso sobre los recursos públicos y/o los bienes y/o intereses patrimoniales de naturaleza pública, a causa de un evento potencial.</t>
  </si>
  <si>
    <t>Interrupción / Eventos externos / Daños a activos fijos.</t>
  </si>
  <si>
    <t>PROCESO SISTEMA DE GESTIÓN
FORMATO MAPA DE RIESGOS</t>
  </si>
  <si>
    <t xml:space="preserve">2. </t>
  </si>
  <si>
    <t xml:space="preserve">1. </t>
  </si>
  <si>
    <t>3.</t>
  </si>
  <si>
    <t>2.</t>
  </si>
  <si>
    <t>1.</t>
  </si>
  <si>
    <t>Evidencia</t>
  </si>
  <si>
    <t>Frecuencia</t>
  </si>
  <si>
    <t>¿Se identifica claramente el propósito de la actividad de control?</t>
  </si>
  <si>
    <t>Documentación</t>
  </si>
  <si>
    <t>Peso</t>
  </si>
  <si>
    <t>Implementación del control</t>
  </si>
  <si>
    <t>Tipo de control</t>
  </si>
  <si>
    <t>Descriptor</t>
  </si>
  <si>
    <t>Rango de califiación de la ejecución</t>
  </si>
  <si>
    <t>Nivel de probabilidad residual</t>
  </si>
  <si>
    <t>Efectividad del conjunto de controles</t>
  </si>
  <si>
    <t>Efectividad del control</t>
  </si>
  <si>
    <t>Total valoración del control</t>
  </si>
  <si>
    <t>2. Atributos informativos</t>
  </si>
  <si>
    <t>1. Atributos de eficiencia</t>
  </si>
  <si>
    <t>OBSERVACIONES A LA EJECUCIÓN DEL CONTROL</t>
  </si>
  <si>
    <t>OBSERVACIONES AL DISEÑO DEL CONTROL</t>
  </si>
  <si>
    <t>PROBABILIDAD RESIDUAL</t>
  </si>
  <si>
    <t>APLICACIÓN DE CONTROLES PARA ESTABLECER RIESGO RESIDUAL</t>
  </si>
  <si>
    <t>CRITERIOS DE EVALUACIÓN DEL DISEÑO DEL CONTROL</t>
  </si>
  <si>
    <t>CONTROL</t>
  </si>
  <si>
    <t>CAUSA</t>
  </si>
  <si>
    <t>PROBABILIDAD INHERENTE</t>
  </si>
  <si>
    <t>RIESGO</t>
  </si>
  <si>
    <t>CÓDIGO</t>
  </si>
  <si>
    <t>Proceso:</t>
  </si>
  <si>
    <t>Fecha de elaboración:</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</si>
  <si>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</si>
  <si>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del responsable de la revisión:</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</si>
  <si>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</si>
  <si>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gestor de proceso:</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</si>
  <si>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</si>
  <si>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Probabilidad Inherente</t>
  </si>
  <si>
    <t>Sin registro</t>
  </si>
  <si>
    <t>Con registro</t>
  </si>
  <si>
    <t>No</t>
  </si>
  <si>
    <t>Aleatoria</t>
  </si>
  <si>
    <t>Si</t>
  </si>
  <si>
    <t>Propósito</t>
  </si>
  <si>
    <t>Continua</t>
  </si>
  <si>
    <t>No identificado</t>
  </si>
  <si>
    <t>Sin documentar</t>
  </si>
  <si>
    <t>Identificado</t>
  </si>
  <si>
    <t>Documentado</t>
  </si>
  <si>
    <t>Atributos informativos</t>
  </si>
  <si>
    <t>No aplica</t>
  </si>
  <si>
    <t>Automático</t>
  </si>
  <si>
    <t>Implementación</t>
  </si>
  <si>
    <t>Correctivo</t>
  </si>
  <si>
    <t>Detectivo</t>
  </si>
  <si>
    <t>Preventivo</t>
  </si>
  <si>
    <t>Tipo</t>
  </si>
  <si>
    <t>Atributos de eficiencia</t>
  </si>
  <si>
    <t>1 de 3</t>
  </si>
  <si>
    <t>2 de 3</t>
  </si>
  <si>
    <t>3 de 3</t>
  </si>
  <si>
    <t>Monitoreo tercer trimestre</t>
  </si>
  <si>
    <t>Monitoreo primer trimestre</t>
  </si>
  <si>
    <t>Monitoreo segundo trimestre</t>
  </si>
  <si>
    <t>Clasificación: Información Pública</t>
  </si>
  <si>
    <t>Causa raíz</t>
  </si>
  <si>
    <t>Memo I2025005913 – 21/02/2025</t>
  </si>
  <si>
    <t xml:space="preserve">Planeación estratégica </t>
  </si>
  <si>
    <t>Definir, direccionar e implementar los lineamientos para la formulación y seguimiento de la plataforma estratégica, planes, programas y proyectos en pro de la eficiencia en el gasto público que permitan dar cumplimiento a la misión y visión institucional.</t>
  </si>
  <si>
    <t>Recopilar, procesar y analizar la información que contribuya al cumplimiento de la misión de la entidad</t>
  </si>
  <si>
    <t>R-PE-001</t>
  </si>
  <si>
    <t xml:space="preserve">Entrega de información fuera de los tiempos establecidos por parte de las dependencias de la entidad, relacionada con el seguimiento al plan de acción de los proyectos de inversión </t>
  </si>
  <si>
    <t>Posibilidad de incumplimiento a los tiempos establecidos por el Distrito, en la entrega de los reportes de información y el seguimiento a metas SEGPLAN debido a la falta de información oportuna por parte de las dependencias</t>
  </si>
  <si>
    <t xml:space="preserve">Definir los lineamientos para la implementación de Sistema de Gestión de Continuidad del Negocio y manejo de crisis </t>
  </si>
  <si>
    <t>R-PE-005</t>
  </si>
  <si>
    <r>
      <t>Crisis sociales que generen paros, huelgas, alteración del orden público y/o transporte, así como crisis sanitarias que generen epidemias, enfermedades y/o pérdidas humanas, y emergencias o desastres causado por eventos de origen natural o ambiental</t>
    </r>
    <r>
      <rPr>
        <strike/>
        <sz val="10"/>
        <rFont val="Arial"/>
        <family val="2"/>
      </rPr>
      <t xml:space="preserve"> </t>
    </r>
  </si>
  <si>
    <t>Posibilidad de no contar con los recursos (físicos y de talento humano) necesarios para asegurar la prestación continua de los servicios sociales en la entidad, de forma temporal o definitiva, debido a factores externos que afecten la seguridad y salud del personal o sus familias, y la disponibilidad de los recursos necesarios para la operación</t>
  </si>
  <si>
    <t>1. Los profesionales del equipo Diseño y Monitoreo de la Subdirección de Diseño, Evaluación y Sistematización, mensualmente realizan verificación del reporte oportuno al seguimiento del plan de acción de los proyectos de inversión, teniendo como referencia el comunicado interno (cronograma de entrega), de acuerdo con el procedimiento de seguimiento a proyectos de inversión. Así mismo realizan acompañamiento y retroalimentación a través de reuniones con los gerentes de proyecto y/o equipo de proyecto, con el fin de informar fechas de entrega y las desviaciones y alertas en la ejecución del proyecto. 
Como evidencia se cuenta con las cartas de alerta a los proyectos de inversión.</t>
  </si>
  <si>
    <t>1.El(a) Director(a) de Análisis y Diseño Estratégico (DADE) identifica anualmente con todas las dependencias de la entidad los cargos, proveedores y aplicaciones criticas para conformar los equipos de recuperación de procesos y servicios, así como las acciones para restablecer la operación de la Entidad, actualizando y publicando los cinco (5) anexos del Informe de análisis de impacto al negocio (BIA) en el modulo web del Sistema de Gestión. Esto se realiza con el fin de contar con la información del personal, proveedores, aplicaciones, unidades operativas y demás recursos necesarios para garantizar la operación de la entidad, en caso de la ocurrencia de eventos sociales, naturales o sanitarias que afecten el cumplimiento de la misionalidad institucional. 
Como evidencia queda la actualización y publicación de los Anexos del Informe BIA en el modulo web del Sistema de Gestión de la entidad.</t>
  </si>
  <si>
    <t>2. El(a) Jefe de la Oficina Asesora de Comunicaciones junto con el equipo de la Oficina Asesora de Comunicaciones realiza monitoreo de medios, en el momento en que se presente una situación de crisis social que se ocasionen por paros, alteración del orden público, catástrofes naturales o ambientales, crisis sanitaria que genere enfermedades y/o pérdidas humanas, realizará publicaciones en los canales oficiales, tanto internos como externos, de la Entidad para mantener informados a los servidores y ciudadanía sobre la situación presentada y las acciones que tomará la Entidad sobre la prestación de los servicios, en el marco de la implementación del procedimiento comunicación externa y el Plan Estratégico de Comunicaciones 
Como evidencia se tendrán la publicaciones o emisiones en el medio de comunicación que en el momento se encuentre en funcionamiento.</t>
  </si>
  <si>
    <t>Profesionales del equipo de Diseño y Monitoreo de la Subdirección de Diseño, Evaluación y Sistematización</t>
  </si>
  <si>
    <t>(N° de seguimientos realizados  a los proyectos de inversión / N° de seguimientos programados)*100
Nota, programación:
I Trimestre: 10% (reporte con corte a febrero)
II Trim: 30% (reporte con corte a marzo, abril y mayo)
III trim: 30% (reporte con corte a junio, julio y agosto) 
IV trim: 30% (reporte con corte a septiembre, octubre y noviembre)</t>
  </si>
  <si>
    <t xml:space="preserve">Equipo del sistema gestión de continuidad del negocio  </t>
  </si>
  <si>
    <t>Jefe de la Oficina Asesora de Comunicaciones</t>
  </si>
  <si>
    <t>(Nº de publicaciones realizadas sobre situaciones y manejo de crisis que afecten la disponibilidad de los recursos / Nº de situaciones de crisis que afecten la disponibilidad de los recursos) * 100
Nota: debido a que la actividad se ejecuta a demanda, la meta para cada trimestre es del 100%.</t>
  </si>
  <si>
    <t>1. El(a) Director(a) de Análisis y Diseño Estratégico (DADE) identifica anualmente con todas las dependencias de la entidad los cargos, proveedores y aplicaciones criticas para conformar los equipos de recuperación de procesos y servicios, así como las acciones para restablecer la operación de la Entidad, actualizando y publicando los cinco (5) anexos del Informe de análisis de impacto al negocio (BIA) en el modulo web del Sistema de Gestión. Esto se realiza con el fin de contar con la información del personal, proveedores, aplicaciones, unidades operativas y demás recursos necesarios para garantizar la operación de la entidad, en caso de la ocurrencia de eventos sociales, naturales o sanitarias que afecten el cumplimiento de la misionalidad institucional. 
Como evidencia queda la actualización y publicación de los Anexos del Informe BIA en el modulo web del Sistema de Gestión de la entidad.</t>
  </si>
  <si>
    <t>(Nº de anexos del informe BIA actualizados / Nº de anexos del informe BIA programados) * 100
II Trimestre: 20% que corresponde a la actualización de 1 anexo del Informe BIA 
III Trimestre: 40% que corresponde a la actualización de 2 anexos del informe BIA  
IV Trimestre: 40% que corresponde a la actualización de 2 anexos del informe BIA</t>
  </si>
  <si>
    <t>Circular No. 014 del 27/03/2026</t>
  </si>
  <si>
    <t>Para este periodo no se cuenta con programación para ejecutar la actividad de control.</t>
  </si>
  <si>
    <t xml:space="preserve">Durante el periodo a reportar no se presentaron situaciones de crisis social que se ocasionen por paros, alteración del orden público, catástrofes naturales o ambientales, crisis sanitaria que genere enfermedades y/o pérdidas humanas, en donde la Oficina Asesora de Comunicaciones activara la publicación y seguimiento de evento alguno en los canales oficiales, tanto internos como externos de la entidad. </t>
  </si>
  <si>
    <t>13/04/2026 No se generan observaciones o recomendaciones respecto a los avances y evidencias presentados en el monitoreo al riesgo de gestión.</t>
  </si>
  <si>
    <t>Planeación estratégica</t>
  </si>
  <si>
    <t>David Andres Moncayo Nastar</t>
  </si>
  <si>
    <t>Desde la Subdirección de Diseño, Evaluación y Sistematización, a través del equipo de Diseño y Monitoreo, se realizó el seguimiento periódico a los 13 proyectos de inversión del Plan Distrital de Desarrollo Bogotá Camina Segura, durante el periodo comprendido entre enero y febrero de 2026.
Como resultado, la Subdirectora remitió cartas de alerta y recomendaciones a los gerentes de los proyectos, con el fin de informar las desviaciones identificadas entre lo planeado y lo ejecutado, y promover la adopción de medidas oportunas para subsanar retrasos, corregir desviaciones y fortalecer buenas prácticas en la ejecución.
Como evidencia, se cuenta con las cartas de alerta dirigidas a los 13 proyectos de inversión.</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</si>
  <si>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al riesgo.</t>
  </si>
  <si>
    <t>Diana Sofia Ramirez Gonzalez</t>
  </si>
  <si>
    <t>Para este periodo la actividad de control no tiene programado avance por ende no se puede evaluar la efectividad del diseño del control.</t>
  </si>
  <si>
    <t>13/04/2026 No se generan observaciones respecto al monitoreo al riesgo de gestión.
Se recomienda adelantar las acciones pertinentes para asegurar el cumplimiento de la actividad de control y la meta propuesta.</t>
  </si>
  <si>
    <t>13/04/2026 No se generan observaciones o recomendaciones respecto a los avances presentados en el monitoreo al riesgo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</si>
</sst>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strike/>
      <sz val="10"/>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s>
  <cellStyleXfs count="6">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1" fillId="0" borderId="0"/>
  </cellStyleXfs>
  <cellXfs count="254">
    <xf numFmtId="0" fontId="0" fillId="0" borderId="0" xfId="0"/>
    <xf numFmtId="0" fontId="4" fillId="2" borderId="2" xfId="0" applyFont="1" applyFill="1" applyBorder="1" applyAlignment="1" applyProtection="1">
      <alignment horizontal="center" vertical="center" wrapText="1"/>
      <protection locked="0"/>
    </xf>
    <xf numFmtId="0" fontId="4" fillId="0" borderId="0" xfId="0" applyFont="1"/>
    <xf numFmtId="0" fontId="6" fillId="0" borderId="0" xfId="0" applyFont="1"/>
    <xf numFmtId="0" fontId="6" fillId="3" borderId="2" xfId="0" applyFont="1" applyFill="1" applyBorder="1" applyAlignment="1">
      <alignment vertical="center"/>
    </xf>
    <xf numFmtId="0" fontId="4" fillId="0" borderId="0" xfId="0" applyFont="1" applyAlignment="1">
      <alignment vertical="center"/>
    </xf>
    <xf numFmtId="0" fontId="6" fillId="4"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6" borderId="2" xfId="0" applyFont="1" applyFill="1" applyBorder="1" applyAlignment="1">
      <alignment horizontal="center" vertical="center"/>
    </xf>
    <xf numFmtId="0" fontId="4" fillId="2" borderId="0" xfId="0" applyFont="1" applyFill="1" applyAlignment="1">
      <alignment vertical="center"/>
    </xf>
    <xf numFmtId="0" fontId="4" fillId="3" borderId="2" xfId="0" applyFont="1" applyFill="1" applyBorder="1" applyAlignment="1">
      <alignment vertical="center" wrapText="1"/>
    </xf>
    <xf numFmtId="0" fontId="6"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4" fillId="8" borderId="2" xfId="0" applyFont="1" applyFill="1" applyBorder="1" applyAlignment="1" applyProtection="1">
      <alignment horizontal="center" vertical="center" wrapText="1"/>
      <protection locked="0"/>
    </xf>
    <xf numFmtId="0" fontId="6" fillId="2" borderId="0" xfId="0" applyFont="1" applyFill="1" applyProtection="1">
      <protection locked="0"/>
    </xf>
    <xf numFmtId="0" fontId="0" fillId="0" borderId="0" xfId="0" applyProtection="1">
      <protection locked="0"/>
    </xf>
    <xf numFmtId="0" fontId="6" fillId="2" borderId="0" xfId="0" applyFont="1" applyFill="1" applyAlignment="1" applyProtection="1">
      <alignment vertical="center"/>
      <protection locked="0"/>
    </xf>
    <xf numFmtId="0" fontId="4" fillId="2" borderId="0" xfId="0" applyFont="1" applyFill="1" applyProtection="1">
      <protection locked="0"/>
    </xf>
    <xf numFmtId="0" fontId="4" fillId="11" borderId="2"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top"/>
      <protection locked="0"/>
    </xf>
    <xf numFmtId="0" fontId="3" fillId="0" borderId="0" xfId="0" applyFont="1"/>
    <xf numFmtId="0" fontId="4" fillId="3" borderId="0" xfId="0" applyFont="1" applyFill="1" applyAlignment="1">
      <alignment horizontal="center" vertical="center" wrapText="1"/>
    </xf>
    <xf numFmtId="0" fontId="0" fillId="8" borderId="0" xfId="0" applyFill="1"/>
    <xf numFmtId="0" fontId="4" fillId="8" borderId="3" xfId="0" applyFont="1" applyFill="1" applyBorder="1"/>
    <xf numFmtId="0" fontId="4" fillId="0" borderId="2" xfId="0" applyFont="1" applyBorder="1" applyAlignment="1" applyProtection="1">
      <alignment horizontal="center" vertical="center" wrapText="1"/>
      <protection locked="0"/>
    </xf>
    <xf numFmtId="9" fontId="6"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0" fillId="8" borderId="0" xfId="0" applyFill="1" applyProtection="1">
      <protection locked="0"/>
    </xf>
    <xf numFmtId="0" fontId="6" fillId="8" borderId="0" xfId="0" applyFont="1" applyFill="1" applyProtection="1">
      <protection locked="0"/>
    </xf>
    <xf numFmtId="0" fontId="6" fillId="8" borderId="0" xfId="0" applyFont="1" applyFill="1" applyAlignment="1" applyProtection="1">
      <alignment vertical="center"/>
      <protection locked="0"/>
    </xf>
    <xf numFmtId="0" fontId="3" fillId="3" borderId="2" xfId="0" applyFont="1" applyFill="1" applyBorder="1" applyAlignment="1">
      <alignment vertical="center"/>
    </xf>
    <xf numFmtId="9" fontId="0" fillId="3" borderId="2" xfId="0" applyNumberFormat="1" applyFill="1" applyBorder="1" applyAlignment="1">
      <alignment horizontal="center" vertical="center"/>
    </xf>
    <xf numFmtId="0" fontId="3" fillId="0" borderId="2" xfId="0" applyFont="1" applyBorder="1" applyAlignment="1">
      <alignment vertical="center"/>
    </xf>
    <xf numFmtId="0" fontId="3" fillId="7" borderId="2" xfId="0" applyFont="1" applyFill="1" applyBorder="1" applyAlignment="1">
      <alignment horizontal="center" vertical="center"/>
    </xf>
    <xf numFmtId="0" fontId="3" fillId="3" borderId="1" xfId="0" applyFont="1" applyFill="1" applyBorder="1" applyAlignment="1" applyProtection="1">
      <alignment vertical="center" wrapText="1"/>
      <protection locked="0"/>
    </xf>
    <xf numFmtId="0" fontId="6" fillId="3" borderId="1" xfId="0" applyFont="1" applyFill="1" applyBorder="1" applyAlignment="1" applyProtection="1">
      <alignment vertical="center" wrapText="1"/>
      <protection locked="0"/>
    </xf>
    <xf numFmtId="0" fontId="8" fillId="8" borderId="0" xfId="0" applyFont="1" applyFill="1" applyAlignment="1">
      <alignment horizontal="center" vertical="center"/>
    </xf>
    <xf numFmtId="0" fontId="9" fillId="8" borderId="0" xfId="0" applyFont="1" applyFill="1" applyAlignment="1">
      <alignment horizontal="center" vertical="center"/>
    </xf>
    <xf numFmtId="0" fontId="8" fillId="8" borderId="0" xfId="0" applyFont="1" applyFill="1" applyAlignment="1">
      <alignment horizontal="center"/>
    </xf>
    <xf numFmtId="0" fontId="8" fillId="8" borderId="0" xfId="0" applyFont="1" applyFill="1"/>
    <xf numFmtId="0" fontId="4" fillId="8" borderId="0" xfId="0" applyFont="1" applyFill="1"/>
    <xf numFmtId="0" fontId="9" fillId="8" borderId="0" xfId="0" applyFont="1" applyFill="1" applyAlignment="1">
      <alignment vertical="center" wrapText="1"/>
    </xf>
    <xf numFmtId="0" fontId="8" fillId="8" borderId="0" xfId="0" applyFont="1" applyFill="1" applyAlignment="1" applyProtection="1">
      <alignment vertical="center" wrapText="1"/>
      <protection locked="0"/>
    </xf>
    <xf numFmtId="0" fontId="8" fillId="8" borderId="0" xfId="0" applyFont="1" applyFill="1" applyAlignment="1">
      <alignment vertical="center"/>
    </xf>
    <xf numFmtId="0" fontId="10" fillId="2" borderId="2" xfId="0" applyFont="1" applyFill="1" applyBorder="1" applyAlignment="1">
      <alignment vertical="center"/>
    </xf>
    <xf numFmtId="0" fontId="10" fillId="2" borderId="2"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wrapText="1"/>
      <protection locked="0"/>
    </xf>
    <xf numFmtId="0" fontId="10" fillId="2" borderId="2" xfId="0" applyFont="1" applyFill="1" applyBorder="1" applyAlignment="1" applyProtection="1">
      <alignment vertical="center"/>
      <protection locked="0"/>
    </xf>
    <xf numFmtId="0" fontId="12" fillId="8" borderId="0" xfId="2" applyFont="1" applyFill="1" applyAlignment="1" applyProtection="1">
      <alignment wrapText="1"/>
      <protection locked="0"/>
    </xf>
    <xf numFmtId="0" fontId="3" fillId="8" borderId="0" xfId="2" applyFont="1" applyFill="1" applyAlignment="1" applyProtection="1">
      <alignment horizontal="left" wrapText="1"/>
      <protection locked="0"/>
    </xf>
    <xf numFmtId="0" fontId="3" fillId="8" borderId="0" xfId="2" applyFont="1" applyFill="1" applyAlignment="1" applyProtection="1">
      <alignment horizontal="center" wrapText="1"/>
      <protection locked="0"/>
    </xf>
    <xf numFmtId="0" fontId="3" fillId="8" borderId="0" xfId="2" applyFont="1" applyFill="1" applyAlignment="1" applyProtection="1">
      <alignment horizontal="center" vertical="center" wrapText="1"/>
      <protection locked="0"/>
    </xf>
    <xf numFmtId="0" fontId="12" fillId="8" borderId="0" xfId="2" applyFont="1" applyFill="1" applyAlignment="1" applyProtection="1">
      <alignment horizontal="center" wrapText="1"/>
      <protection locked="0"/>
    </xf>
    <xf numFmtId="0" fontId="3" fillId="0" borderId="0" xfId="2" applyFont="1" applyAlignment="1" applyProtection="1">
      <alignment horizontal="center" vertical="center" wrapText="1"/>
      <protection locked="0"/>
    </xf>
    <xf numFmtId="0" fontId="4" fillId="8" borderId="0" xfId="2" applyFont="1" applyFill="1" applyAlignment="1" applyProtection="1">
      <alignment horizontal="center" vertical="center" wrapText="1"/>
      <protection locked="0"/>
    </xf>
    <xf numFmtId="0" fontId="13" fillId="8" borderId="0" xfId="2" applyFont="1" applyFill="1" applyAlignment="1" applyProtection="1">
      <alignment horizontal="center" vertical="center" wrapText="1"/>
      <protection locked="0"/>
    </xf>
    <xf numFmtId="0" fontId="13" fillId="8" borderId="2" xfId="2" applyFont="1" applyFill="1" applyBorder="1" applyAlignment="1" applyProtection="1">
      <alignment horizontal="center" vertical="center" wrapText="1"/>
      <protection locked="0"/>
    </xf>
    <xf numFmtId="9" fontId="3" fillId="8" borderId="16" xfId="2" applyNumberFormat="1" applyFont="1" applyFill="1" applyBorder="1" applyAlignment="1" applyProtection="1">
      <alignment horizontal="center" vertical="center" wrapText="1"/>
      <protection hidden="1"/>
    </xf>
    <xf numFmtId="0" fontId="3" fillId="8" borderId="16" xfId="2" applyFont="1" applyFill="1" applyBorder="1" applyAlignment="1" applyProtection="1">
      <alignment horizontal="center" vertical="center" wrapText="1"/>
      <protection locked="0"/>
    </xf>
    <xf numFmtId="9" fontId="3" fillId="8" borderId="16" xfId="3" applyFont="1" applyFill="1" applyBorder="1" applyAlignment="1" applyProtection="1">
      <alignment horizontal="center" vertical="center" wrapText="1"/>
      <protection hidden="1"/>
    </xf>
    <xf numFmtId="0" fontId="3" fillId="8" borderId="16" xfId="2" applyFont="1" applyFill="1" applyBorder="1" applyAlignment="1" applyProtection="1">
      <alignment vertical="center" wrapText="1"/>
      <protection locked="0"/>
    </xf>
    <xf numFmtId="9" fontId="3" fillId="8" borderId="20" xfId="2" applyNumberFormat="1" applyFont="1" applyFill="1" applyBorder="1" applyAlignment="1" applyProtection="1">
      <alignment horizontal="center" vertical="center" wrapText="1"/>
      <protection hidden="1"/>
    </xf>
    <xf numFmtId="0" fontId="3" fillId="8" borderId="20" xfId="2" applyFont="1" applyFill="1" applyBorder="1" applyAlignment="1" applyProtection="1">
      <alignment horizontal="center" vertical="center" wrapText="1"/>
      <protection locked="0"/>
    </xf>
    <xf numFmtId="9" fontId="3" fillId="8" borderId="20" xfId="3" applyFont="1" applyFill="1" applyBorder="1" applyAlignment="1" applyProtection="1">
      <alignment horizontal="center" vertical="center" wrapText="1"/>
      <protection hidden="1"/>
    </xf>
    <xf numFmtId="0" fontId="3" fillId="8" borderId="20" xfId="2" applyFont="1" applyFill="1" applyBorder="1" applyAlignment="1" applyProtection="1">
      <alignment vertical="center" wrapText="1"/>
      <protection locked="0"/>
    </xf>
    <xf numFmtId="9" fontId="3" fillId="8" borderId="23" xfId="2" applyNumberFormat="1" applyFont="1" applyFill="1" applyBorder="1" applyAlignment="1" applyProtection="1">
      <alignment horizontal="center" vertical="center" wrapText="1"/>
      <protection hidden="1"/>
    </xf>
    <xf numFmtId="0" fontId="3" fillId="8" borderId="23" xfId="2" applyFont="1" applyFill="1" applyBorder="1" applyAlignment="1" applyProtection="1">
      <alignment horizontal="center" vertical="center" wrapText="1"/>
      <protection locked="0"/>
    </xf>
    <xf numFmtId="9" fontId="3" fillId="8" borderId="23" xfId="3" applyFont="1" applyFill="1" applyBorder="1" applyAlignment="1" applyProtection="1">
      <alignment horizontal="center" vertical="center" wrapText="1"/>
      <protection hidden="1"/>
    </xf>
    <xf numFmtId="0" fontId="3" fillId="8" borderId="23" xfId="2" applyFont="1" applyFill="1" applyBorder="1" applyAlignment="1" applyProtection="1">
      <alignment vertical="center" wrapText="1"/>
      <protection locked="0"/>
    </xf>
    <xf numFmtId="0" fontId="14" fillId="8" borderId="0" xfId="2" applyFont="1" applyFill="1" applyAlignment="1" applyProtection="1">
      <alignment horizontal="center" vertical="center" wrapText="1"/>
      <protection locked="0"/>
    </xf>
    <xf numFmtId="0" fontId="14" fillId="8" borderId="2" xfId="2" applyFont="1" applyFill="1" applyBorder="1" applyAlignment="1" applyProtection="1">
      <alignment horizontal="center" vertical="center" wrapText="1"/>
      <protection locked="0"/>
    </xf>
    <xf numFmtId="9" fontId="3" fillId="8" borderId="26" xfId="2" applyNumberFormat="1" applyFont="1" applyFill="1" applyBorder="1" applyAlignment="1" applyProtection="1">
      <alignment horizontal="center" vertical="center" wrapText="1"/>
      <protection hidden="1"/>
    </xf>
    <xf numFmtId="0" fontId="3" fillId="8" borderId="26" xfId="2" applyFont="1" applyFill="1" applyBorder="1" applyAlignment="1" applyProtection="1">
      <alignment horizontal="center" vertical="center" wrapText="1"/>
      <protection locked="0"/>
    </xf>
    <xf numFmtId="9" fontId="3" fillId="8" borderId="26" xfId="3" applyFont="1" applyFill="1" applyBorder="1" applyAlignment="1" applyProtection="1">
      <alignment horizontal="center" vertical="center" wrapText="1"/>
      <protection hidden="1"/>
    </xf>
    <xf numFmtId="0" fontId="3" fillId="8" borderId="26" xfId="2" applyFont="1" applyFill="1" applyBorder="1" applyAlignment="1" applyProtection="1">
      <alignment vertical="center" wrapText="1"/>
      <protection locked="0"/>
    </xf>
    <xf numFmtId="0" fontId="12" fillId="8" borderId="2" xfId="2" applyFont="1" applyFill="1" applyBorder="1" applyAlignment="1" applyProtection="1">
      <alignment wrapText="1"/>
      <protection locked="0"/>
    </xf>
    <xf numFmtId="0" fontId="15" fillId="8" borderId="0" xfId="2" applyFont="1" applyFill="1" applyAlignment="1" applyProtection="1">
      <alignment horizontal="center" vertical="center" wrapText="1"/>
      <protection locked="0"/>
    </xf>
    <xf numFmtId="0" fontId="15" fillId="8" borderId="2" xfId="2" applyFont="1" applyFill="1" applyBorder="1" applyAlignment="1" applyProtection="1">
      <alignment horizontal="center" vertical="center" wrapText="1"/>
      <protection locked="0"/>
    </xf>
    <xf numFmtId="0" fontId="3" fillId="11" borderId="2" xfId="2" applyFont="1" applyFill="1" applyBorder="1" applyAlignment="1" applyProtection="1">
      <alignment horizontal="center" vertical="center" wrapText="1"/>
      <protection locked="0"/>
    </xf>
    <xf numFmtId="0" fontId="3" fillId="11" borderId="2" xfId="4" applyFill="1" applyBorder="1" applyAlignment="1" applyProtection="1">
      <alignment horizontal="center" vertical="center" wrapText="1"/>
      <protection locked="0"/>
    </xf>
    <xf numFmtId="0" fontId="17" fillId="8" borderId="0" xfId="2" applyFont="1" applyFill="1" applyAlignment="1" applyProtection="1">
      <alignment horizontal="left" vertical="center"/>
      <protection locked="0"/>
    </xf>
    <xf numFmtId="0" fontId="16" fillId="8" borderId="0" xfId="2" applyFont="1" applyFill="1" applyAlignment="1" applyProtection="1">
      <alignment horizontal="left" wrapText="1"/>
      <protection locked="0"/>
    </xf>
    <xf numFmtId="0" fontId="3" fillId="8" borderId="0" xfId="2" applyFont="1" applyFill="1" applyAlignment="1" applyProtection="1">
      <alignment horizontal="right" vertical="center" wrapText="1"/>
      <protection locked="0"/>
    </xf>
    <xf numFmtId="0" fontId="2" fillId="8" borderId="0" xfId="2" applyFill="1" applyProtection="1">
      <protection locked="0"/>
    </xf>
    <xf numFmtId="0" fontId="19" fillId="8" borderId="0" xfId="2" applyFont="1" applyFill="1" applyAlignment="1" applyProtection="1">
      <alignment horizontal="center" wrapText="1"/>
      <protection locked="0"/>
    </xf>
    <xf numFmtId="0" fontId="3" fillId="8" borderId="0" xfId="2" applyFont="1" applyFill="1" applyAlignment="1" applyProtection="1">
      <alignment vertical="center" wrapText="1"/>
      <protection locked="0"/>
    </xf>
    <xf numFmtId="0" fontId="19" fillId="8" borderId="0" xfId="2" applyFont="1" applyFill="1" applyAlignment="1" applyProtection="1">
      <alignment horizontal="left" vertical="center"/>
      <protection locked="0"/>
    </xf>
    <xf numFmtId="0" fontId="4" fillId="8" borderId="0" xfId="2" applyFont="1" applyFill="1" applyAlignment="1" applyProtection="1">
      <alignment vertical="center" wrapText="1"/>
      <protection locked="0"/>
    </xf>
    <xf numFmtId="0" fontId="10" fillId="8" borderId="2" xfId="2" applyFont="1" applyFill="1" applyBorder="1" applyAlignment="1" applyProtection="1">
      <alignment horizontal="left" vertical="center" wrapText="1"/>
      <protection locked="0"/>
    </xf>
    <xf numFmtId="0" fontId="2" fillId="0" borderId="0" xfId="2"/>
    <xf numFmtId="9" fontId="0" fillId="0" borderId="0" xfId="3" applyFont="1"/>
    <xf numFmtId="0" fontId="2" fillId="0" borderId="0" xfId="2" applyAlignment="1">
      <alignment horizontal="center" vertical="center"/>
    </xf>
    <xf numFmtId="9" fontId="2" fillId="0" borderId="0" xfId="2" applyNumberFormat="1"/>
    <xf numFmtId="0" fontId="21" fillId="2" borderId="0" xfId="0" applyFont="1" applyFill="1" applyAlignment="1" applyProtection="1">
      <alignment horizontal="center" vertical="top"/>
      <protection locked="0"/>
    </xf>
    <xf numFmtId="0" fontId="7" fillId="2" borderId="0" xfId="0" applyFont="1" applyFill="1" applyAlignment="1" applyProtection="1">
      <alignment horizontal="left" vertical="top"/>
      <protection locked="0"/>
    </xf>
    <xf numFmtId="0" fontId="22" fillId="2" borderId="0" xfId="0" applyFont="1" applyFill="1" applyAlignment="1" applyProtection="1">
      <alignment horizontal="right" vertical="top"/>
      <protection locked="0"/>
    </xf>
    <xf numFmtId="0" fontId="3" fillId="2" borderId="2" xfId="0" applyFont="1" applyFill="1" applyBorder="1" applyAlignment="1" applyProtection="1">
      <alignment horizontal="justify" vertical="center" wrapText="1"/>
      <protection locked="0"/>
    </xf>
    <xf numFmtId="0" fontId="3" fillId="0" borderId="2" xfId="0" applyFont="1" applyBorder="1" applyAlignment="1" applyProtection="1">
      <alignment horizontal="justify"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9" fontId="3" fillId="0" borderId="2" xfId="0" applyNumberFormat="1" applyFont="1" applyBorder="1" applyAlignment="1" applyProtection="1">
      <alignment horizontal="center" vertical="center" wrapText="1"/>
      <protection locked="0"/>
    </xf>
    <xf numFmtId="14" fontId="3" fillId="0" borderId="2" xfId="0" applyNumberFormat="1" applyFont="1" applyBorder="1" applyAlignment="1" applyProtection="1">
      <alignment horizontal="center" vertical="center" wrapText="1"/>
      <protection locked="0"/>
    </xf>
    <xf numFmtId="9" fontId="3" fillId="2" borderId="1" xfId="0" applyNumberFormat="1" applyFont="1" applyFill="1" applyBorder="1" applyAlignment="1" applyProtection="1">
      <alignment horizontal="center" vertical="center" wrapText="1"/>
      <protection locked="0"/>
    </xf>
    <xf numFmtId="14" fontId="3" fillId="2" borderId="2" xfId="0" applyNumberFormat="1" applyFont="1" applyFill="1" applyBorder="1" applyAlignment="1" applyProtection="1">
      <alignment horizontal="center" vertical="center" wrapText="1"/>
      <protection locked="0"/>
    </xf>
    <xf numFmtId="0" fontId="3" fillId="8" borderId="26" xfId="2" applyFont="1" applyFill="1" applyBorder="1" applyAlignment="1" applyProtection="1">
      <alignment horizontal="justify" vertical="center" wrapText="1"/>
      <protection locked="0"/>
    </xf>
    <xf numFmtId="0" fontId="3" fillId="8" borderId="23" xfId="2" applyFont="1" applyFill="1" applyBorder="1" applyAlignment="1" applyProtection="1">
      <alignment horizontal="justify" vertical="center" wrapText="1"/>
      <protection locked="0"/>
    </xf>
    <xf numFmtId="0" fontId="3" fillId="8" borderId="20" xfId="2" applyFont="1" applyFill="1" applyBorder="1" applyAlignment="1" applyProtection="1">
      <alignment horizontal="justify" vertical="center" wrapText="1"/>
      <protection locked="0"/>
    </xf>
    <xf numFmtId="0" fontId="3" fillId="8" borderId="16" xfId="2" applyFont="1" applyFill="1" applyBorder="1" applyAlignment="1" applyProtection="1">
      <alignment horizontal="justify" vertical="center" wrapText="1"/>
      <protection locked="0"/>
    </xf>
    <xf numFmtId="0" fontId="3" fillId="2" borderId="1" xfId="0" applyFont="1" applyFill="1" applyBorder="1" applyAlignment="1" applyProtection="1">
      <alignment horizontal="justify" vertical="center" wrapText="1"/>
      <protection locked="0"/>
    </xf>
    <xf numFmtId="0" fontId="3" fillId="8" borderId="0" xfId="2" applyFont="1" applyFill="1" applyAlignment="1" applyProtection="1">
      <alignment horizontal="right" vertical="center" wrapText="1"/>
      <protection locked="0"/>
    </xf>
    <xf numFmtId="0" fontId="3" fillId="2" borderId="2" xfId="0" applyFont="1" applyFill="1" applyBorder="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8" borderId="2" xfId="5" applyFont="1" applyFill="1" applyBorder="1" applyAlignment="1" applyProtection="1">
      <alignment horizontal="justify" vertical="center" wrapText="1"/>
      <protection locked="0"/>
    </xf>
    <xf numFmtId="0" fontId="3" fillId="8" borderId="2" xfId="5" applyNumberFormat="1" applyFont="1" applyFill="1" applyBorder="1" applyAlignment="1" applyProtection="1">
      <alignment horizontal="justify" vertical="center" wrapText="1"/>
      <protection locked="0"/>
    </xf>
    <xf numFmtId="0" fontId="4" fillId="0" borderId="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2" borderId="2" xfId="0" applyFont="1" applyFill="1" applyBorder="1" applyAlignment="1" applyProtection="1">
      <alignment horizontal="center"/>
      <protection locked="0"/>
    </xf>
    <xf numFmtId="0" fontId="4" fillId="0" borderId="2"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2" borderId="0" xfId="0" applyFont="1" applyFill="1" applyAlignment="1" applyProtection="1">
      <alignment horizontal="center" vertical="top"/>
      <protection locked="0"/>
    </xf>
    <xf numFmtId="0" fontId="4" fillId="10" borderId="5" xfId="0" applyFont="1" applyFill="1" applyBorder="1" applyAlignment="1" applyProtection="1">
      <alignment horizontal="center" vertical="center"/>
      <protection locked="0"/>
    </xf>
    <xf numFmtId="0" fontId="4" fillId="10" borderId="6" xfId="0" applyFont="1" applyFill="1" applyBorder="1" applyAlignment="1" applyProtection="1">
      <alignment horizontal="center" vertical="center"/>
      <protection locked="0"/>
    </xf>
    <xf numFmtId="0" fontId="4" fillId="10" borderId="7" xfId="0" applyFont="1" applyFill="1" applyBorder="1" applyAlignment="1" applyProtection="1">
      <alignment horizontal="center" vertical="center"/>
      <protection locked="0"/>
    </xf>
    <xf numFmtId="0" fontId="4" fillId="2" borderId="0" xfId="0" applyFont="1" applyFill="1" applyAlignment="1" applyProtection="1">
      <alignment horizontal="right" vertical="top"/>
      <protection locked="0"/>
    </xf>
    <xf numFmtId="0" fontId="4" fillId="2" borderId="1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3" fillId="8" borderId="4" xfId="2" applyFont="1" applyFill="1" applyBorder="1" applyAlignment="1" applyProtection="1">
      <alignment horizontal="left" vertical="center" wrapText="1"/>
      <protection locked="0"/>
    </xf>
    <xf numFmtId="0" fontId="3" fillId="8" borderId="18" xfId="2" applyFont="1" applyFill="1" applyBorder="1" applyAlignment="1" applyProtection="1">
      <alignment horizontal="left" vertical="center" wrapText="1"/>
      <protection locked="0"/>
    </xf>
    <xf numFmtId="0" fontId="3" fillId="8" borderId="1" xfId="2" applyFont="1" applyFill="1" applyBorder="1" applyAlignment="1" applyProtection="1">
      <alignment horizontal="left" vertical="center" wrapText="1"/>
      <protection locked="0"/>
    </xf>
    <xf numFmtId="9" fontId="3" fillId="8" borderId="4" xfId="3" applyFont="1" applyFill="1" applyBorder="1" applyAlignment="1" applyProtection="1">
      <alignment horizontal="center" vertical="center" wrapText="1"/>
      <protection hidden="1"/>
    </xf>
    <xf numFmtId="9" fontId="3" fillId="8" borderId="18" xfId="3" applyFont="1" applyFill="1" applyBorder="1" applyAlignment="1" applyProtection="1">
      <alignment horizontal="center" vertical="center" wrapText="1"/>
      <protection hidden="1"/>
    </xf>
    <xf numFmtId="9" fontId="3" fillId="8" borderId="1" xfId="3" applyFont="1" applyFill="1" applyBorder="1" applyAlignment="1" applyProtection="1">
      <alignment horizontal="center" vertical="center" wrapText="1"/>
      <protection hidden="1"/>
    </xf>
    <xf numFmtId="0" fontId="18" fillId="0" borderId="2" xfId="2" applyFont="1" applyBorder="1" applyAlignment="1" applyProtection="1">
      <alignment horizontal="left" vertical="center" wrapText="1"/>
      <protection locked="0"/>
    </xf>
    <xf numFmtId="0" fontId="3" fillId="8" borderId="0" xfId="2" applyFont="1" applyFill="1" applyAlignment="1" applyProtection="1">
      <alignment horizontal="right" vertical="center" wrapText="1"/>
      <protection locked="0"/>
    </xf>
    <xf numFmtId="0" fontId="3" fillId="8" borderId="9" xfId="2" applyFont="1" applyFill="1" applyBorder="1" applyAlignment="1" applyProtection="1">
      <alignment horizontal="right" vertical="center" wrapText="1"/>
      <protection locked="0"/>
    </xf>
    <xf numFmtId="0" fontId="3" fillId="8" borderId="2" xfId="2" applyFont="1" applyFill="1" applyBorder="1" applyAlignment="1" applyProtection="1">
      <alignment horizontal="center" vertical="center" wrapText="1"/>
      <protection locked="0"/>
    </xf>
    <xf numFmtId="0" fontId="3" fillId="8" borderId="4" xfId="2" applyFont="1" applyFill="1" applyBorder="1" applyAlignment="1" applyProtection="1">
      <alignment horizontal="center" vertical="center" wrapText="1"/>
      <protection hidden="1"/>
    </xf>
    <xf numFmtId="0" fontId="3" fillId="8" borderId="18" xfId="2" applyFont="1" applyFill="1" applyBorder="1" applyAlignment="1" applyProtection="1">
      <alignment horizontal="center" vertical="center" wrapText="1"/>
      <protection hidden="1"/>
    </xf>
    <xf numFmtId="0" fontId="3" fillId="8" borderId="1" xfId="2" applyFont="1" applyFill="1" applyBorder="1" applyAlignment="1" applyProtection="1">
      <alignment horizontal="center" vertical="center" wrapText="1"/>
      <protection hidden="1"/>
    </xf>
    <xf numFmtId="9" fontId="3" fillId="8" borderId="4" xfId="2" applyNumberFormat="1" applyFont="1" applyFill="1" applyBorder="1" applyAlignment="1" applyProtection="1">
      <alignment horizontal="center" vertical="center" wrapText="1"/>
      <protection hidden="1"/>
    </xf>
    <xf numFmtId="9" fontId="3" fillId="8" borderId="18" xfId="2" applyNumberFormat="1" applyFont="1" applyFill="1" applyBorder="1" applyAlignment="1" applyProtection="1">
      <alignment horizontal="center" vertical="center" wrapText="1"/>
      <protection hidden="1"/>
    </xf>
    <xf numFmtId="9" fontId="3" fillId="8" borderId="1" xfId="2" applyNumberFormat="1" applyFont="1" applyFill="1" applyBorder="1" applyAlignment="1" applyProtection="1">
      <alignment horizontal="center" vertical="center" wrapText="1"/>
      <protection hidden="1"/>
    </xf>
    <xf numFmtId="0" fontId="16" fillId="0" borderId="2" xfId="2" applyFont="1" applyBorder="1" applyAlignment="1" applyProtection="1">
      <alignment horizontal="center" vertical="center" wrapText="1"/>
      <protection locked="0"/>
    </xf>
    <xf numFmtId="0" fontId="3" fillId="8" borderId="3" xfId="2" applyFont="1" applyFill="1" applyBorder="1" applyAlignment="1" applyProtection="1">
      <alignment horizontal="right" vertical="center" wrapText="1"/>
      <protection locked="0"/>
    </xf>
    <xf numFmtId="0" fontId="3" fillId="11" borderId="2" xfId="2" applyFont="1" applyFill="1" applyBorder="1" applyAlignment="1" applyProtection="1">
      <alignment horizontal="center" vertical="center" wrapText="1"/>
      <protection locked="0"/>
    </xf>
    <xf numFmtId="0" fontId="3" fillId="11" borderId="4" xfId="2" applyFont="1" applyFill="1" applyBorder="1" applyAlignment="1" applyProtection="1">
      <alignment horizontal="center" vertical="center" wrapText="1"/>
      <protection locked="0"/>
    </xf>
    <xf numFmtId="0" fontId="3" fillId="11" borderId="18" xfId="2" applyFont="1" applyFill="1" applyBorder="1" applyAlignment="1" applyProtection="1">
      <alignment horizontal="center" vertical="center" wrapText="1"/>
      <protection locked="0"/>
    </xf>
    <xf numFmtId="0" fontId="3" fillId="11" borderId="1" xfId="2" applyFont="1" applyFill="1" applyBorder="1" applyAlignment="1" applyProtection="1">
      <alignment horizontal="center" vertical="center" wrapText="1"/>
      <protection locked="0"/>
    </xf>
    <xf numFmtId="9" fontId="3" fillId="8" borderId="19" xfId="2" applyNumberFormat="1" applyFont="1" applyFill="1" applyBorder="1" applyAlignment="1" applyProtection="1">
      <alignment horizontal="center" vertical="center" wrapText="1"/>
      <protection hidden="1"/>
    </xf>
    <xf numFmtId="9" fontId="3" fillId="8" borderId="15" xfId="2" applyNumberFormat="1" applyFont="1" applyFill="1" applyBorder="1" applyAlignment="1" applyProtection="1">
      <alignment horizontal="center" vertical="center" wrapText="1"/>
      <protection hidden="1"/>
    </xf>
    <xf numFmtId="0" fontId="3" fillId="8" borderId="4" xfId="2" applyFont="1" applyFill="1" applyBorder="1" applyAlignment="1" applyProtection="1">
      <alignment horizontal="justify" vertical="center" wrapText="1"/>
      <protection locked="0"/>
    </xf>
    <xf numFmtId="0" fontId="3" fillId="8" borderId="18" xfId="2" applyFont="1" applyFill="1" applyBorder="1" applyAlignment="1" applyProtection="1">
      <alignment horizontal="justify" vertical="center" wrapText="1"/>
      <protection locked="0"/>
    </xf>
    <xf numFmtId="0" fontId="3" fillId="8" borderId="1" xfId="2" applyFont="1" applyFill="1" applyBorder="1" applyAlignment="1" applyProtection="1">
      <alignment horizontal="justify" vertical="center" wrapText="1"/>
      <protection locked="0"/>
    </xf>
    <xf numFmtId="0" fontId="3" fillId="8" borderId="4" xfId="2" applyFont="1" applyFill="1" applyBorder="1" applyAlignment="1" applyProtection="1">
      <alignment horizontal="center" vertical="center" wrapText="1"/>
      <protection locked="0"/>
    </xf>
    <xf numFmtId="0" fontId="3" fillId="8" borderId="18" xfId="2" applyFont="1" applyFill="1" applyBorder="1" applyAlignment="1" applyProtection="1">
      <alignment horizontal="center" vertical="center" wrapText="1"/>
      <protection locked="0"/>
    </xf>
    <xf numFmtId="0" fontId="3" fillId="8" borderId="1" xfId="2" applyFont="1" applyFill="1" applyBorder="1" applyAlignment="1" applyProtection="1">
      <alignment horizontal="center" vertical="center" wrapText="1"/>
      <protection locked="0"/>
    </xf>
    <xf numFmtId="0" fontId="3" fillId="8" borderId="5" xfId="2" applyFont="1" applyFill="1" applyBorder="1" applyAlignment="1" applyProtection="1">
      <alignment horizontal="center" vertical="center" wrapText="1"/>
      <protection locked="0"/>
    </xf>
    <xf numFmtId="0" fontId="3" fillId="8" borderId="7" xfId="2" applyFont="1" applyFill="1" applyBorder="1" applyAlignment="1" applyProtection="1">
      <alignment horizontal="center" vertical="center" wrapText="1"/>
      <protection locked="0"/>
    </xf>
    <xf numFmtId="0" fontId="3" fillId="8" borderId="27" xfId="2" applyFont="1" applyFill="1" applyBorder="1" applyAlignment="1" applyProtection="1">
      <alignment vertical="center" wrapText="1"/>
      <protection locked="0"/>
    </xf>
    <xf numFmtId="0" fontId="3" fillId="8" borderId="24" xfId="2" applyFont="1" applyFill="1" applyBorder="1" applyAlignment="1" applyProtection="1">
      <alignment vertical="center" wrapText="1"/>
      <protection locked="0"/>
    </xf>
    <xf numFmtId="9" fontId="3" fillId="8" borderId="25" xfId="2" applyNumberFormat="1" applyFont="1" applyFill="1" applyBorder="1" applyAlignment="1" applyProtection="1">
      <alignment horizontal="center" vertical="center" wrapText="1"/>
      <protection hidden="1"/>
    </xf>
    <xf numFmtId="9" fontId="3" fillId="8" borderId="22" xfId="2" applyNumberFormat="1" applyFont="1" applyFill="1" applyBorder="1" applyAlignment="1" applyProtection="1">
      <alignment horizontal="center" vertical="center" wrapText="1"/>
      <protection hidden="1"/>
    </xf>
    <xf numFmtId="0" fontId="3" fillId="8" borderId="21" xfId="2" applyFont="1" applyFill="1" applyBorder="1" applyAlignment="1" applyProtection="1">
      <alignment vertical="center" wrapText="1"/>
      <protection locked="0"/>
    </xf>
    <xf numFmtId="0" fontId="3" fillId="8" borderId="17" xfId="2" applyFont="1" applyFill="1" applyBorder="1" applyAlignment="1" applyProtection="1">
      <alignment vertical="center" wrapText="1"/>
      <protection locked="0"/>
    </xf>
    <xf numFmtId="0" fontId="3" fillId="8" borderId="8" xfId="2" applyFont="1" applyFill="1" applyBorder="1" applyAlignment="1" applyProtection="1">
      <alignment horizontal="right" vertical="center" wrapText="1"/>
      <protection locked="0"/>
    </xf>
    <xf numFmtId="0" fontId="20" fillId="8" borderId="12" xfId="2" applyFont="1" applyFill="1" applyBorder="1" applyAlignment="1" applyProtection="1">
      <alignment horizontal="center"/>
      <protection locked="0"/>
    </xf>
    <xf numFmtId="0" fontId="20" fillId="8" borderId="13" xfId="2" applyFont="1" applyFill="1" applyBorder="1" applyAlignment="1" applyProtection="1">
      <alignment horizontal="center"/>
      <protection locked="0"/>
    </xf>
    <xf numFmtId="0" fontId="20" fillId="8" borderId="8" xfId="2" applyFont="1" applyFill="1" applyBorder="1" applyAlignment="1" applyProtection="1">
      <alignment horizontal="center"/>
      <protection locked="0"/>
    </xf>
    <xf numFmtId="0" fontId="20" fillId="8" borderId="9" xfId="2" applyFont="1" applyFill="1" applyBorder="1" applyAlignment="1" applyProtection="1">
      <alignment horizontal="center"/>
      <protection locked="0"/>
    </xf>
    <xf numFmtId="0" fontId="20" fillId="8" borderId="10" xfId="2" applyFont="1" applyFill="1" applyBorder="1" applyAlignment="1" applyProtection="1">
      <alignment horizontal="center"/>
      <protection locked="0"/>
    </xf>
    <xf numFmtId="0" fontId="20" fillId="8" borderId="11" xfId="2" applyFont="1" applyFill="1" applyBorder="1" applyAlignment="1" applyProtection="1">
      <alignment horizontal="center"/>
      <protection locked="0"/>
    </xf>
    <xf numFmtId="0" fontId="3" fillId="11" borderId="5" xfId="2" applyFont="1" applyFill="1" applyBorder="1" applyAlignment="1" applyProtection="1">
      <alignment horizontal="center" vertical="center" wrapText="1"/>
      <protection locked="0"/>
    </xf>
    <xf numFmtId="0" fontId="3" fillId="11" borderId="6" xfId="2" applyFont="1" applyFill="1" applyBorder="1" applyAlignment="1" applyProtection="1">
      <alignment horizontal="center" vertical="center" wrapText="1"/>
      <protection locked="0"/>
    </xf>
    <xf numFmtId="0" fontId="3" fillId="11" borderId="7" xfId="2" applyFont="1" applyFill="1" applyBorder="1" applyAlignment="1" applyProtection="1">
      <alignment horizontal="center" vertical="center" wrapText="1"/>
      <protection locked="0"/>
    </xf>
    <xf numFmtId="0" fontId="10" fillId="8" borderId="12" xfId="2" applyFont="1" applyFill="1" applyBorder="1" applyAlignment="1" applyProtection="1">
      <alignment horizontal="center" vertical="center" wrapText="1"/>
      <protection locked="0"/>
    </xf>
    <xf numFmtId="0" fontId="10" fillId="8" borderId="14" xfId="2" applyFont="1" applyFill="1" applyBorder="1" applyAlignment="1" applyProtection="1">
      <alignment horizontal="center" vertical="center" wrapText="1"/>
      <protection locked="0"/>
    </xf>
    <xf numFmtId="0" fontId="10" fillId="8" borderId="13" xfId="2" applyFont="1" applyFill="1" applyBorder="1" applyAlignment="1" applyProtection="1">
      <alignment horizontal="center" vertical="center" wrapText="1"/>
      <protection locked="0"/>
    </xf>
    <xf numFmtId="0" fontId="10" fillId="8" borderId="8" xfId="2" applyFont="1" applyFill="1" applyBorder="1" applyAlignment="1" applyProtection="1">
      <alignment horizontal="center" vertical="center" wrapText="1"/>
      <protection locked="0"/>
    </xf>
    <xf numFmtId="0" fontId="10" fillId="8" borderId="0" xfId="2" applyFont="1" applyFill="1" applyAlignment="1" applyProtection="1">
      <alignment horizontal="center" vertical="center" wrapText="1"/>
      <protection locked="0"/>
    </xf>
    <xf numFmtId="0" fontId="10" fillId="8" borderId="9" xfId="2" applyFont="1" applyFill="1" applyBorder="1" applyAlignment="1" applyProtection="1">
      <alignment horizontal="center" vertical="center" wrapText="1"/>
      <protection locked="0"/>
    </xf>
    <xf numFmtId="0" fontId="10" fillId="8" borderId="10" xfId="2" applyFont="1" applyFill="1" applyBorder="1" applyAlignment="1" applyProtection="1">
      <alignment horizontal="center" vertical="center" wrapText="1"/>
      <protection locked="0"/>
    </xf>
    <xf numFmtId="0" fontId="10" fillId="8" borderId="3" xfId="2" applyFont="1" applyFill="1" applyBorder="1" applyAlignment="1" applyProtection="1">
      <alignment horizontal="center" vertical="center" wrapText="1"/>
      <protection locked="0"/>
    </xf>
    <xf numFmtId="0" fontId="10" fillId="8" borderId="11" xfId="2" applyFont="1" applyFill="1" applyBorder="1" applyAlignment="1" applyProtection="1">
      <alignment horizontal="center" vertical="center" wrapText="1"/>
      <protection locked="0"/>
    </xf>
    <xf numFmtId="14" fontId="3" fillId="8" borderId="2" xfId="2" applyNumberFormat="1" applyFont="1" applyFill="1" applyBorder="1" applyAlignment="1" applyProtection="1">
      <alignment horizontal="center" vertical="center" wrapText="1"/>
      <protection locked="0"/>
    </xf>
    <xf numFmtId="0" fontId="3" fillId="3" borderId="4" xfId="2" applyFont="1" applyFill="1" applyBorder="1" applyAlignment="1" applyProtection="1">
      <alignment horizontal="center" vertical="center" wrapText="1"/>
      <protection locked="0"/>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12" fillId="9" borderId="2" xfId="2" applyFont="1" applyFill="1" applyBorder="1" applyAlignment="1" applyProtection="1">
      <alignment horizontal="center" vertical="center" wrapText="1"/>
      <protection locked="0"/>
    </xf>
    <xf numFmtId="0" fontId="12" fillId="3" borderId="4" xfId="2" applyFont="1" applyFill="1" applyBorder="1" applyAlignment="1" applyProtection="1">
      <alignment horizontal="center" vertical="center" wrapText="1"/>
      <protection locked="0"/>
    </xf>
    <xf numFmtId="0" fontId="12" fillId="3" borderId="1" xfId="2" applyFont="1" applyFill="1" applyBorder="1" applyAlignment="1" applyProtection="1">
      <alignment horizontal="center" vertical="center" wrapText="1"/>
      <protection locked="0"/>
    </xf>
    <xf numFmtId="0" fontId="6" fillId="0" borderId="2" xfId="0" applyFont="1" applyBorder="1" applyAlignment="1">
      <alignment vertical="center" wrapText="1"/>
    </xf>
    <xf numFmtId="0" fontId="3" fillId="0" borderId="2" xfId="0" applyFont="1" applyBorder="1" applyAlignment="1">
      <alignment vertical="center" wrapText="1"/>
    </xf>
    <xf numFmtId="0" fontId="6" fillId="2" borderId="2" xfId="0" applyFont="1" applyFill="1" applyBorder="1" applyAlignment="1">
      <alignment horizontal="center"/>
    </xf>
    <xf numFmtId="0" fontId="3" fillId="0" borderId="2" xfId="0" applyFont="1" applyBorder="1" applyAlignment="1">
      <alignment horizontal="justify"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6" fillId="0" borderId="2" xfId="0" applyFont="1" applyBorder="1" applyAlignment="1">
      <alignment horizontal="justify" vertical="center" wrapText="1"/>
    </xf>
    <xf numFmtId="0" fontId="3" fillId="3" borderId="2" xfId="0" applyFont="1" applyFill="1" applyBorder="1" applyAlignment="1">
      <alignment horizontal="center" vertical="center"/>
    </xf>
    <xf numFmtId="0" fontId="0" fillId="3" borderId="2" xfId="0" applyFill="1" applyBorder="1" applyAlignment="1">
      <alignment horizontal="center" vertical="center"/>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3" fillId="8" borderId="2" xfId="0" applyFont="1" applyFill="1" applyBorder="1" applyAlignment="1">
      <alignment horizontal="left" vertical="center" wrapText="1"/>
    </xf>
    <xf numFmtId="0" fontId="3" fillId="3" borderId="4" xfId="0" applyFont="1" applyFill="1" applyBorder="1" applyAlignment="1">
      <alignment horizontal="center" vertical="center"/>
    </xf>
    <xf numFmtId="0" fontId="0" fillId="3" borderId="4" xfId="0" applyFill="1" applyBorder="1" applyAlignment="1">
      <alignment horizontal="center" vertical="center"/>
    </xf>
    <xf numFmtId="0" fontId="3" fillId="0" borderId="2" xfId="0" applyFont="1" applyBorder="1" applyAlignment="1">
      <alignment horizontal="left" vertical="center" wrapText="1"/>
    </xf>
    <xf numFmtId="0" fontId="11" fillId="0" borderId="0" xfId="2" applyFont="1" applyAlignment="1">
      <alignment horizontal="center"/>
    </xf>
    <xf numFmtId="0" fontId="2" fillId="0" borderId="0" xfId="2" applyAlignment="1">
      <alignment horizontal="center" vertical="center"/>
    </xf>
    <xf numFmtId="0" fontId="11" fillId="0" borderId="0" xfId="2" applyFont="1" applyAlignment="1">
      <alignment horizontal="center" vertical="center"/>
    </xf>
    <xf numFmtId="0" fontId="3" fillId="2" borderId="1" xfId="0" applyFont="1" applyFill="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12" borderId="2" xfId="0" applyFont="1" applyFill="1" applyBorder="1" applyAlignment="1">
      <alignment horizontal="center" vertical="center"/>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9" fontId="3" fillId="2" borderId="1" xfId="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vertical="center" wrapText="1"/>
      <protection locked="0"/>
    </xf>
    <xf numFmtId="9" fontId="3" fillId="2" borderId="1" xfId="1"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3" fillId="2" borderId="2" xfId="0" applyFont="1" applyFill="1" applyBorder="1" applyAlignment="1">
      <alignment horizontal="left" vertical="center" wrapText="1"/>
    </xf>
    <xf numFmtId="0" fontId="3" fillId="0" borderId="2"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cellXfs>
  <cellStyles count="6">
    <cellStyle name="Normal" xfId="0" builtinId="0"/>
    <cellStyle name="Normal 2" xfId="2" xr:uid="{00000000-0005-0000-0000-000001000000}"/>
    <cellStyle name="Normal 2 2" xfId="4" xr:uid="{00000000-0005-0000-0000-000002000000}"/>
    <cellStyle name="Normal 2 3" xfId="5" xr:uid="{801647ED-1564-40A8-B02C-7723732F6B56}"/>
    <cellStyle name="Porcentaje" xfId="1" builtinId="5"/>
    <cellStyle name="Porcentaje 2" xfId="3" xr:uid="{00000000-0005-0000-0000-000004000000}"/>
  </cellStyles>
  <dxfs count="21">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id="{2A9637B6-96E5-4BCB-9F77-1FE44F785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38" y="271540"/>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disgovco-my.sharepoint.com/personal/dmoncayo_sdis_gov_co/Documents/Descargas/20260331_riesgos_gestion_1monitoreo_.xlsx" TargetMode="External"/><Relationship Id="rId1" Type="http://schemas.openxmlformats.org/officeDocument/2006/relationships/externalLinkPath" Target="20260331_riesgos_gestion_1monitoreo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Mapa y plan de tratamiento"/>
      <sheetName val="2. Evaluación de controles"/>
      <sheetName val="Anexos"/>
      <sheetName val="Criterios"/>
    </sheetNames>
    <sheetDataSet>
      <sheetData sheetId="0"/>
      <sheetData sheetId="1"/>
      <sheetData sheetId="2">
        <row r="37">
          <cell r="B37" t="str">
            <v xml:space="preserve">                   \Impacto
                     \
Probabilidad\               </v>
          </cell>
          <cell r="C37" t="str">
            <v>20% - Leve</v>
          </cell>
          <cell r="D37" t="str">
            <v>40% - Menor</v>
          </cell>
          <cell r="E37" t="str">
            <v>60% - Moderado</v>
          </cell>
          <cell r="F37" t="str">
            <v>80% - Mayor</v>
          </cell>
          <cell r="G37" t="str">
            <v>100% - Catastrófico</v>
          </cell>
        </row>
        <row r="38">
          <cell r="B38">
            <v>1</v>
          </cell>
          <cell r="C38">
            <v>2</v>
          </cell>
          <cell r="D38">
            <v>3</v>
          </cell>
          <cell r="E38">
            <v>4</v>
          </cell>
          <cell r="F38">
            <v>5</v>
          </cell>
          <cell r="G38">
            <v>6</v>
          </cell>
        </row>
        <row r="39">
          <cell r="B39" t="str">
            <v>100% - Muy alta</v>
          </cell>
          <cell r="C39" t="str">
            <v>Alto</v>
          </cell>
          <cell r="D39" t="str">
            <v>Alto</v>
          </cell>
          <cell r="E39" t="str">
            <v>Alto</v>
          </cell>
          <cell r="F39" t="str">
            <v>Alto</v>
          </cell>
          <cell r="G39" t="str">
            <v>Extremo</v>
          </cell>
        </row>
        <row r="40">
          <cell r="B40" t="str">
            <v>80% - Alta</v>
          </cell>
          <cell r="C40" t="str">
            <v>Moderado</v>
          </cell>
          <cell r="D40" t="str">
            <v>Moderado</v>
          </cell>
          <cell r="E40" t="str">
            <v>Alto</v>
          </cell>
          <cell r="F40" t="str">
            <v>Alto</v>
          </cell>
          <cell r="G40" t="str">
            <v>Extremo</v>
          </cell>
        </row>
        <row r="41">
          <cell r="B41" t="str">
            <v>60% - Media</v>
          </cell>
          <cell r="C41" t="str">
            <v>Moderado</v>
          </cell>
          <cell r="D41" t="str">
            <v>Moderado</v>
          </cell>
          <cell r="E41" t="str">
            <v>Moderado</v>
          </cell>
          <cell r="F41" t="str">
            <v>Alto</v>
          </cell>
          <cell r="G41" t="str">
            <v>Extremo</v>
          </cell>
        </row>
        <row r="42">
          <cell r="B42" t="str">
            <v>40% - Baja</v>
          </cell>
          <cell r="C42" t="str">
            <v>Bajo</v>
          </cell>
          <cell r="D42" t="str">
            <v>Moderado</v>
          </cell>
          <cell r="E42" t="str">
            <v>Moderado</v>
          </cell>
          <cell r="F42" t="str">
            <v>Alto</v>
          </cell>
          <cell r="G42" t="str">
            <v>Extremo</v>
          </cell>
        </row>
        <row r="43">
          <cell r="B43" t="str">
            <v>20% - Muy baja</v>
          </cell>
          <cell r="C43" t="str">
            <v>Bajo</v>
          </cell>
          <cell r="D43" t="str">
            <v>Bajo</v>
          </cell>
          <cell r="E43" t="str">
            <v>Moderado</v>
          </cell>
          <cell r="F43" t="str">
            <v>Alto</v>
          </cell>
          <cell r="G43" t="str">
            <v>Extremo</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4"/>
  <sheetViews>
    <sheetView tabSelected="1" view="pageBreakPreview" zoomScaleNormal="25" zoomScaleSheetLayoutView="100" zoomScalePageLayoutView="51" workbookViewId="0">
      <selection sqref="A1:B4"/>
    </sheetView>
  </sheetViews>
  <sheetFormatPr baseColWidth="10" defaultColWidth="11.44140625" defaultRowHeight="13.2" x14ac:dyDescent="0.25"/>
  <cols>
    <col min="1" max="1" width="15.33203125" style="15" customWidth="1"/>
    <col min="2" max="2" width="18.5546875" style="15" customWidth="1"/>
    <col min="3" max="3" width="20.6640625" style="15" customWidth="1"/>
    <col min="4" max="4" width="14.6640625" style="15" customWidth="1"/>
    <col min="5" max="5" width="9" style="15" bestFit="1" customWidth="1"/>
    <col min="6" max="6" width="20.6640625" style="15" customWidth="1"/>
    <col min="7" max="7" width="26.6640625" style="15" customWidth="1"/>
    <col min="8" max="8" width="11.5546875" style="15" bestFit="1" customWidth="1"/>
    <col min="9" max="9" width="14.77734375" style="15" customWidth="1"/>
    <col min="10" max="10" width="11.77734375" style="15" customWidth="1"/>
    <col min="11" max="11" width="9.6640625" style="15" customWidth="1"/>
    <col min="12" max="12" width="8.77734375" style="15" customWidth="1"/>
    <col min="13" max="13" width="50.88671875" style="15" customWidth="1"/>
    <col min="14" max="14" width="10.6640625" style="15" customWidth="1"/>
    <col min="15" max="15" width="9.6640625" style="15" customWidth="1"/>
    <col min="16" max="16" width="11.77734375" style="15" customWidth="1"/>
    <col min="17" max="17" width="9.6640625" style="15" customWidth="1"/>
    <col min="18" max="19" width="8.77734375" style="15" customWidth="1"/>
    <col min="20" max="20" width="50.88671875" style="15" customWidth="1"/>
    <col min="21" max="21" width="14.6640625" style="15" customWidth="1"/>
    <col min="22" max="22" width="25.77734375" style="15" customWidth="1"/>
    <col min="23" max="23" width="6.5546875" style="15" customWidth="1"/>
    <col min="24" max="24" width="9.6640625" style="15" customWidth="1"/>
    <col min="25" max="25" width="11.77734375" style="15" customWidth="1"/>
    <col min="26" max="27" width="10.77734375" style="15" customWidth="1"/>
    <col min="28" max="28" width="36.109375" style="15" customWidth="1"/>
    <col min="29" max="29" width="12.77734375" style="15" customWidth="1"/>
    <col min="30" max="30" width="25.77734375" style="15" customWidth="1"/>
    <col min="31" max="31" width="9.88671875" style="15" customWidth="1"/>
    <col min="32" max="32" width="11" style="15" bestFit="1" customWidth="1"/>
    <col min="33" max="33" width="12.5546875" style="15" customWidth="1"/>
    <col min="34" max="34" width="34.109375" style="15" customWidth="1"/>
    <col min="35" max="35" width="15" style="15" customWidth="1"/>
    <col min="36" max="36" width="34.6640625" style="15" customWidth="1"/>
    <col min="37" max="37" width="9.88671875" style="15" customWidth="1"/>
    <col min="38" max="38" width="13" style="15" customWidth="1"/>
    <col min="39" max="39" width="13.109375" style="15" customWidth="1"/>
    <col min="40" max="40" width="34.109375" style="15" customWidth="1"/>
    <col min="41" max="41" width="15.109375" style="15" customWidth="1"/>
    <col min="42" max="42" width="34.6640625" style="15" customWidth="1"/>
    <col min="43" max="43" width="9.88671875" style="15" customWidth="1"/>
    <col min="44" max="44" width="13.109375" style="15" customWidth="1"/>
    <col min="45" max="45" width="12.5546875" style="15" customWidth="1"/>
    <col min="46" max="46" width="34.109375" style="15" customWidth="1"/>
    <col min="47" max="47" width="16.44140625" style="15" customWidth="1"/>
    <col min="48" max="48" width="34.6640625" style="15" customWidth="1"/>
    <col min="49" max="49" width="2.44140625" style="15" customWidth="1"/>
    <col min="50" max="52" width="11.44140625" style="15" customWidth="1"/>
    <col min="53" max="16384" width="11.44140625" style="15"/>
  </cols>
  <sheetData>
    <row r="1" spans="1:53" ht="21" customHeight="1" x14ac:dyDescent="0.25">
      <c r="A1" s="118"/>
      <c r="B1" s="118"/>
      <c r="C1" s="122" t="s">
        <v>139</v>
      </c>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4"/>
      <c r="AU1" s="48" t="s">
        <v>34</v>
      </c>
      <c r="AV1" s="46" t="s">
        <v>132</v>
      </c>
      <c r="AW1" s="28"/>
      <c r="AX1" s="16"/>
      <c r="AY1" s="16"/>
      <c r="AZ1" s="16"/>
      <c r="BA1" s="16"/>
    </row>
    <row r="2" spans="1:53" ht="21" customHeight="1" x14ac:dyDescent="0.25">
      <c r="A2" s="118"/>
      <c r="B2" s="118"/>
      <c r="C2" s="125"/>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7"/>
      <c r="AU2" s="48" t="s">
        <v>35</v>
      </c>
      <c r="AV2" s="46">
        <v>4</v>
      </c>
      <c r="AW2" s="28"/>
      <c r="AX2" s="16"/>
      <c r="AY2" s="16"/>
      <c r="AZ2" s="16"/>
      <c r="BA2" s="16"/>
    </row>
    <row r="3" spans="1:53" ht="21" customHeight="1" x14ac:dyDescent="0.25">
      <c r="A3" s="118"/>
      <c r="B3" s="118"/>
      <c r="C3" s="125"/>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7"/>
      <c r="AU3" s="48" t="s">
        <v>36</v>
      </c>
      <c r="AV3" s="46" t="s">
        <v>206</v>
      </c>
      <c r="AW3" s="28"/>
      <c r="AX3" s="16"/>
      <c r="AY3" s="16"/>
      <c r="AZ3" s="16"/>
      <c r="BA3" s="16"/>
    </row>
    <row r="4" spans="1:53" ht="21" customHeight="1" x14ac:dyDescent="0.25">
      <c r="A4" s="118"/>
      <c r="B4" s="118"/>
      <c r="C4" s="128"/>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30"/>
      <c r="AU4" s="48" t="s">
        <v>37</v>
      </c>
      <c r="AV4" s="46" t="s">
        <v>198</v>
      </c>
      <c r="AW4" s="28"/>
      <c r="AX4" s="16"/>
      <c r="AY4" s="16"/>
      <c r="AZ4" s="16"/>
      <c r="BA4" s="16"/>
    </row>
    <row r="5" spans="1:53"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94" t="s">
        <v>204</v>
      </c>
      <c r="AW5" s="28"/>
      <c r="AX5" s="16"/>
      <c r="AY5" s="16"/>
      <c r="AZ5" s="16"/>
      <c r="BA5" s="16"/>
    </row>
    <row r="6" spans="1:53" x14ac:dyDescent="0.25">
      <c r="A6" s="136" t="s">
        <v>60</v>
      </c>
      <c r="B6" s="136"/>
      <c r="C6" s="24" t="s">
        <v>61</v>
      </c>
      <c r="D6" s="23"/>
      <c r="E6" s="23"/>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8"/>
      <c r="AX6" s="16"/>
      <c r="AY6" s="16"/>
      <c r="AZ6" s="16"/>
      <c r="BA6" s="16"/>
    </row>
    <row r="7" spans="1:53" x14ac:dyDescent="0.25">
      <c r="A7" s="95"/>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8"/>
      <c r="AX7" s="16"/>
      <c r="AY7" s="16"/>
      <c r="AZ7" s="16"/>
      <c r="BA7" s="16"/>
    </row>
    <row r="8" spans="1:53" ht="26.25" customHeight="1" x14ac:dyDescent="0.25">
      <c r="A8" s="133" t="s">
        <v>40</v>
      </c>
      <c r="B8" s="134"/>
      <c r="C8" s="134"/>
      <c r="D8" s="134"/>
      <c r="E8" s="134"/>
      <c r="F8" s="134"/>
      <c r="G8" s="134"/>
      <c r="H8" s="134"/>
      <c r="I8" s="134"/>
      <c r="J8" s="134"/>
      <c r="K8" s="134"/>
      <c r="L8" s="135"/>
      <c r="M8" s="144" t="s">
        <v>52</v>
      </c>
      <c r="N8" s="145"/>
      <c r="O8" s="145"/>
      <c r="P8" s="145"/>
      <c r="Q8" s="145"/>
      <c r="R8" s="145"/>
      <c r="S8" s="145"/>
      <c r="T8" s="145"/>
      <c r="U8" s="145"/>
      <c r="V8" s="145"/>
      <c r="W8" s="145"/>
      <c r="X8" s="145"/>
      <c r="Y8" s="146"/>
      <c r="Z8" s="141" t="s">
        <v>41</v>
      </c>
      <c r="AA8" s="141"/>
      <c r="AB8" s="141"/>
      <c r="AC8" s="141"/>
      <c r="AD8" s="141"/>
      <c r="AE8" s="141"/>
      <c r="AF8" s="141"/>
      <c r="AG8" s="141"/>
      <c r="AH8" s="141"/>
      <c r="AI8" s="141"/>
      <c r="AJ8" s="141"/>
      <c r="AK8" s="141"/>
      <c r="AL8" s="141"/>
      <c r="AM8" s="141"/>
      <c r="AN8" s="141"/>
      <c r="AO8" s="141"/>
      <c r="AP8" s="141"/>
      <c r="AQ8" s="141"/>
      <c r="AR8" s="141"/>
      <c r="AS8" s="141"/>
      <c r="AT8" s="141"/>
      <c r="AU8" s="141"/>
      <c r="AV8" s="141"/>
      <c r="AW8" s="29"/>
    </row>
    <row r="9" spans="1:53" s="17" customFormat="1" ht="46.5" customHeight="1" x14ac:dyDescent="0.25">
      <c r="A9" s="116" t="s">
        <v>6</v>
      </c>
      <c r="B9" s="116" t="s">
        <v>8</v>
      </c>
      <c r="C9" s="116" t="s">
        <v>64</v>
      </c>
      <c r="D9" s="116" t="s">
        <v>5</v>
      </c>
      <c r="E9" s="116" t="s">
        <v>7</v>
      </c>
      <c r="F9" s="116" t="s">
        <v>205</v>
      </c>
      <c r="G9" s="117" t="s">
        <v>9</v>
      </c>
      <c r="H9" s="117" t="s">
        <v>107</v>
      </c>
      <c r="I9" s="120" t="s">
        <v>10</v>
      </c>
      <c r="J9" s="142" t="s">
        <v>17</v>
      </c>
      <c r="K9" s="143"/>
      <c r="L9" s="143"/>
      <c r="M9" s="121" t="s">
        <v>23</v>
      </c>
      <c r="N9" s="121" t="s">
        <v>26</v>
      </c>
      <c r="O9" s="121" t="s">
        <v>99</v>
      </c>
      <c r="P9" s="131" t="s">
        <v>27</v>
      </c>
      <c r="Q9" s="131"/>
      <c r="R9" s="131"/>
      <c r="S9" s="140" t="s">
        <v>53</v>
      </c>
      <c r="T9" s="147" t="s">
        <v>29</v>
      </c>
      <c r="U9" s="148"/>
      <c r="V9" s="148"/>
      <c r="W9" s="148"/>
      <c r="X9" s="148"/>
      <c r="Y9" s="149"/>
      <c r="Z9" s="137" t="s">
        <v>202</v>
      </c>
      <c r="AA9" s="138"/>
      <c r="AB9" s="138"/>
      <c r="AC9" s="138"/>
      <c r="AD9" s="139"/>
      <c r="AE9" s="137" t="s">
        <v>203</v>
      </c>
      <c r="AF9" s="138"/>
      <c r="AG9" s="138"/>
      <c r="AH9" s="138"/>
      <c r="AI9" s="138"/>
      <c r="AJ9" s="139"/>
      <c r="AK9" s="137" t="s">
        <v>201</v>
      </c>
      <c r="AL9" s="138"/>
      <c r="AM9" s="138"/>
      <c r="AN9" s="138"/>
      <c r="AO9" s="138"/>
      <c r="AP9" s="139"/>
      <c r="AQ9" s="137" t="s">
        <v>59</v>
      </c>
      <c r="AR9" s="138"/>
      <c r="AS9" s="138"/>
      <c r="AT9" s="138"/>
      <c r="AU9" s="138"/>
      <c r="AV9" s="139"/>
      <c r="AW9" s="30"/>
    </row>
    <row r="10" spans="1:53" ht="46.5" customHeight="1" x14ac:dyDescent="0.25">
      <c r="A10" s="117"/>
      <c r="B10" s="117"/>
      <c r="C10" s="117"/>
      <c r="D10" s="117"/>
      <c r="E10" s="117"/>
      <c r="F10" s="117"/>
      <c r="G10" s="119"/>
      <c r="H10" s="119"/>
      <c r="I10" s="121"/>
      <c r="J10" s="25" t="s">
        <v>15</v>
      </c>
      <c r="K10" s="25" t="s">
        <v>16</v>
      </c>
      <c r="L10" s="25" t="s">
        <v>22</v>
      </c>
      <c r="M10" s="121"/>
      <c r="N10" s="121"/>
      <c r="O10" s="121"/>
      <c r="P10" s="25" t="s">
        <v>15</v>
      </c>
      <c r="Q10" s="25" t="s">
        <v>16</v>
      </c>
      <c r="R10" s="25" t="s">
        <v>22</v>
      </c>
      <c r="S10" s="120"/>
      <c r="T10" s="25" t="s">
        <v>28</v>
      </c>
      <c r="U10" s="25" t="s">
        <v>30</v>
      </c>
      <c r="V10" s="25" t="s">
        <v>43</v>
      </c>
      <c r="W10" s="14" t="s">
        <v>42</v>
      </c>
      <c r="X10" s="25" t="s">
        <v>38</v>
      </c>
      <c r="Y10" s="25" t="s">
        <v>39</v>
      </c>
      <c r="Z10" s="1" t="s">
        <v>33</v>
      </c>
      <c r="AA10" s="1" t="s">
        <v>98</v>
      </c>
      <c r="AB10" s="1" t="s">
        <v>58</v>
      </c>
      <c r="AC10" s="1" t="s">
        <v>31</v>
      </c>
      <c r="AD10" s="19" t="s">
        <v>130</v>
      </c>
      <c r="AE10" s="1" t="s">
        <v>33</v>
      </c>
      <c r="AF10" s="1" t="s">
        <v>98</v>
      </c>
      <c r="AG10" s="1" t="s">
        <v>129</v>
      </c>
      <c r="AH10" s="1" t="s">
        <v>58</v>
      </c>
      <c r="AI10" s="1" t="s">
        <v>31</v>
      </c>
      <c r="AJ10" s="19" t="s">
        <v>130</v>
      </c>
      <c r="AK10" s="1" t="s">
        <v>33</v>
      </c>
      <c r="AL10" s="1" t="s">
        <v>98</v>
      </c>
      <c r="AM10" s="1" t="s">
        <v>129</v>
      </c>
      <c r="AN10" s="1" t="s">
        <v>58</v>
      </c>
      <c r="AO10" s="1" t="s">
        <v>31</v>
      </c>
      <c r="AP10" s="19" t="s">
        <v>130</v>
      </c>
      <c r="AQ10" s="1" t="s">
        <v>33</v>
      </c>
      <c r="AR10" s="1" t="s">
        <v>98</v>
      </c>
      <c r="AS10" s="1" t="s">
        <v>129</v>
      </c>
      <c r="AT10" s="1" t="s">
        <v>58</v>
      </c>
      <c r="AU10" s="1" t="s">
        <v>31</v>
      </c>
      <c r="AV10" s="19" t="s">
        <v>130</v>
      </c>
    </row>
    <row r="11" spans="1:53" s="18" customFormat="1" ht="290.39999999999998" x14ac:dyDescent="0.25">
      <c r="A11" s="111" t="s">
        <v>207</v>
      </c>
      <c r="B11" s="111" t="s">
        <v>208</v>
      </c>
      <c r="C11" s="97" t="s">
        <v>209</v>
      </c>
      <c r="D11" s="239" t="s">
        <v>227</v>
      </c>
      <c r="E11" s="99" t="s">
        <v>210</v>
      </c>
      <c r="F11" s="240" t="s">
        <v>211</v>
      </c>
      <c r="G11" s="100" t="s">
        <v>212</v>
      </c>
      <c r="H11" s="112" t="s">
        <v>104</v>
      </c>
      <c r="I11" s="241" t="s">
        <v>4</v>
      </c>
      <c r="J11" s="112" t="s">
        <v>119</v>
      </c>
      <c r="K11" s="112" t="s">
        <v>126</v>
      </c>
      <c r="L11" s="242" t="str">
        <f>VLOOKUP(J11,[1]Anexos!$B$37:$G$43,(HLOOKUP(K11,[1]Anexos!$C$37:$G$38,2,0)),0)</f>
        <v>Alto</v>
      </c>
      <c r="M11" s="98" t="s">
        <v>217</v>
      </c>
      <c r="N11" s="239" t="s">
        <v>24</v>
      </c>
      <c r="O11" s="239" t="s">
        <v>101</v>
      </c>
      <c r="P11" s="112" t="s">
        <v>119</v>
      </c>
      <c r="Q11" s="112" t="s">
        <v>126</v>
      </c>
      <c r="R11" s="242" t="str">
        <f>VLOOKUP(P11,[1]Anexos!$B$37:$G$43,(HLOOKUP(Q11,[1]Anexos!$C$37:$G$38,2,0)),0)</f>
        <v>Alto</v>
      </c>
      <c r="S11" s="243" t="s">
        <v>56</v>
      </c>
      <c r="T11" s="98" t="s">
        <v>217</v>
      </c>
      <c r="U11" s="113" t="s">
        <v>220</v>
      </c>
      <c r="V11" s="244" t="s">
        <v>221</v>
      </c>
      <c r="W11" s="101">
        <v>1</v>
      </c>
      <c r="X11" s="102">
        <v>46082</v>
      </c>
      <c r="Y11" s="102">
        <v>46387</v>
      </c>
      <c r="Z11" s="245">
        <v>46112</v>
      </c>
      <c r="AA11" s="246">
        <v>0.1</v>
      </c>
      <c r="AB11" s="109" t="s">
        <v>233</v>
      </c>
      <c r="AC11" s="239" t="s">
        <v>3</v>
      </c>
      <c r="AD11" s="109" t="s">
        <v>230</v>
      </c>
      <c r="AE11" s="247"/>
      <c r="AF11" s="248"/>
      <c r="AG11" s="248"/>
      <c r="AH11" s="249"/>
      <c r="AI11" s="239"/>
      <c r="AJ11" s="249"/>
      <c r="AK11" s="247"/>
      <c r="AL11" s="248"/>
      <c r="AM11" s="248"/>
      <c r="AN11" s="249"/>
      <c r="AO11" s="239"/>
      <c r="AP11" s="249"/>
      <c r="AQ11" s="247"/>
      <c r="AR11" s="248"/>
      <c r="AS11" s="248"/>
      <c r="AT11" s="249"/>
      <c r="AU11" s="239"/>
      <c r="AV11" s="249"/>
    </row>
    <row r="12" spans="1:53" s="18" customFormat="1" ht="237.6" x14ac:dyDescent="0.25">
      <c r="A12" s="113" t="s">
        <v>207</v>
      </c>
      <c r="B12" s="113" t="s">
        <v>208</v>
      </c>
      <c r="C12" s="113" t="s">
        <v>213</v>
      </c>
      <c r="D12" s="100" t="s">
        <v>227</v>
      </c>
      <c r="E12" s="100" t="s">
        <v>214</v>
      </c>
      <c r="F12" s="240" t="s">
        <v>215</v>
      </c>
      <c r="G12" s="100" t="s">
        <v>216</v>
      </c>
      <c r="H12" s="113" t="s">
        <v>104</v>
      </c>
      <c r="I12" s="250" t="s">
        <v>138</v>
      </c>
      <c r="J12" s="113" t="s">
        <v>119</v>
      </c>
      <c r="K12" s="113" t="s">
        <v>125</v>
      </c>
      <c r="L12" s="242" t="str">
        <f>VLOOKUP(J12,[1]Anexos!$B$37:$G$43,(HLOOKUP(K12,[1]Anexos!$C$37:$G$38,2,0)),0)</f>
        <v>Moderado</v>
      </c>
      <c r="M12" s="109" t="s">
        <v>225</v>
      </c>
      <c r="N12" s="239" t="s">
        <v>24</v>
      </c>
      <c r="O12" s="239" t="s">
        <v>101</v>
      </c>
      <c r="P12" s="113" t="s">
        <v>118</v>
      </c>
      <c r="Q12" s="113" t="s">
        <v>125</v>
      </c>
      <c r="R12" s="242" t="str">
        <f>VLOOKUP(P12,[1]Anexos!$B$37:$G$43,(HLOOKUP(Q12,[1]Anexos!$C$37:$G$38,2,0)),0)</f>
        <v>Moderado</v>
      </c>
      <c r="S12" s="251" t="s">
        <v>56</v>
      </c>
      <c r="T12" s="109" t="s">
        <v>218</v>
      </c>
      <c r="U12" s="252" t="s">
        <v>222</v>
      </c>
      <c r="V12" s="253" t="s">
        <v>226</v>
      </c>
      <c r="W12" s="103">
        <v>1</v>
      </c>
      <c r="X12" s="102">
        <v>46113</v>
      </c>
      <c r="Y12" s="104">
        <v>46387</v>
      </c>
      <c r="Z12" s="245">
        <v>46112</v>
      </c>
      <c r="AA12" s="246"/>
      <c r="AB12" s="109" t="s">
        <v>228</v>
      </c>
      <c r="AC12" s="100" t="s">
        <v>3</v>
      </c>
      <c r="AD12" s="109" t="s">
        <v>237</v>
      </c>
      <c r="AE12" s="247"/>
      <c r="AF12" s="248"/>
      <c r="AG12" s="248"/>
      <c r="AH12" s="249"/>
      <c r="AI12" s="239"/>
      <c r="AJ12" s="249"/>
      <c r="AK12" s="247"/>
      <c r="AL12" s="248"/>
      <c r="AM12" s="248"/>
      <c r="AN12" s="249"/>
      <c r="AO12" s="239"/>
      <c r="AP12" s="249"/>
      <c r="AQ12" s="247"/>
      <c r="AR12" s="248"/>
      <c r="AS12" s="248"/>
      <c r="AT12" s="249"/>
      <c r="AU12" s="239"/>
      <c r="AV12" s="249"/>
    </row>
    <row r="13" spans="1:53" s="18" customFormat="1" ht="224.4" x14ac:dyDescent="0.25">
      <c r="A13" s="113" t="s">
        <v>207</v>
      </c>
      <c r="B13" s="113" t="s">
        <v>208</v>
      </c>
      <c r="C13" s="113" t="s">
        <v>213</v>
      </c>
      <c r="D13" s="100" t="s">
        <v>227</v>
      </c>
      <c r="E13" s="100" t="s">
        <v>214</v>
      </c>
      <c r="F13" s="240" t="s">
        <v>215</v>
      </c>
      <c r="G13" s="100" t="s">
        <v>216</v>
      </c>
      <c r="H13" s="113" t="s">
        <v>104</v>
      </c>
      <c r="I13" s="250" t="s">
        <v>138</v>
      </c>
      <c r="J13" s="113" t="s">
        <v>119</v>
      </c>
      <c r="K13" s="113" t="s">
        <v>125</v>
      </c>
      <c r="L13" s="242" t="str">
        <f>VLOOKUP(J13,[1]Anexos!$B$37:$G$43,(HLOOKUP(K13,[1]Anexos!$C$37:$G$38,2,0)),0)</f>
        <v>Moderado</v>
      </c>
      <c r="M13" s="109" t="s">
        <v>219</v>
      </c>
      <c r="N13" s="239" t="s">
        <v>25</v>
      </c>
      <c r="O13" s="239" t="s">
        <v>101</v>
      </c>
      <c r="P13" s="113" t="s">
        <v>118</v>
      </c>
      <c r="Q13" s="113" t="s">
        <v>125</v>
      </c>
      <c r="R13" s="242" t="str">
        <f>VLOOKUP(P13,[1]Anexos!$B$37:$G$43,(HLOOKUP(Q13,[1]Anexos!$C$37:$G$38,2,0)),0)</f>
        <v>Moderado</v>
      </c>
      <c r="S13" s="251" t="s">
        <v>56</v>
      </c>
      <c r="T13" s="109" t="s">
        <v>219</v>
      </c>
      <c r="U13" s="112" t="s">
        <v>223</v>
      </c>
      <c r="V13" s="239" t="s">
        <v>224</v>
      </c>
      <c r="W13" s="103">
        <v>1</v>
      </c>
      <c r="X13" s="102">
        <v>46082</v>
      </c>
      <c r="Y13" s="104">
        <v>46387</v>
      </c>
      <c r="Z13" s="245">
        <v>46112</v>
      </c>
      <c r="AA13" s="246">
        <v>1</v>
      </c>
      <c r="AB13" s="109" t="s">
        <v>229</v>
      </c>
      <c r="AC13" s="100" t="s">
        <v>3</v>
      </c>
      <c r="AD13" s="109" t="s">
        <v>238</v>
      </c>
      <c r="AE13" s="247"/>
      <c r="AF13" s="248"/>
      <c r="AG13" s="248"/>
      <c r="AH13" s="249"/>
      <c r="AI13" s="239"/>
      <c r="AJ13" s="249"/>
      <c r="AK13" s="247"/>
      <c r="AL13" s="248"/>
      <c r="AM13" s="248"/>
      <c r="AN13" s="249"/>
      <c r="AO13" s="239"/>
      <c r="AP13" s="249"/>
      <c r="AQ13" s="247"/>
      <c r="AR13" s="248"/>
      <c r="AS13" s="248"/>
      <c r="AT13" s="249"/>
      <c r="AU13" s="239"/>
      <c r="AV13" s="249"/>
    </row>
    <row r="14" spans="1:53" x14ac:dyDescent="0.25">
      <c r="F14" s="18"/>
      <c r="G14" s="18"/>
    </row>
  </sheetData>
  <sheetProtection formatCells="0" formatColumns="0" formatRows="0" insertColumns="0" insertRows="0" insertHyperlinks="0" deleteColumns="0" deleteRows="0" sort="0" autoFilter="0" pivotTables="0"/>
  <mergeCells count="27">
    <mergeCell ref="H9:H10"/>
    <mergeCell ref="Z9:AD9"/>
    <mergeCell ref="J9:L9"/>
    <mergeCell ref="M8:Y8"/>
    <mergeCell ref="T9:Y9"/>
    <mergeCell ref="M9:M10"/>
    <mergeCell ref="AK9:AP9"/>
    <mergeCell ref="AQ9:AV9"/>
    <mergeCell ref="S9:S10"/>
    <mergeCell ref="O9:O10"/>
    <mergeCell ref="Z8:AV8"/>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s>
  <phoneticPr fontId="5" type="noConversion"/>
  <conditionalFormatting sqref="L11:L13">
    <cfRule type="containsText" dxfId="9" priority="5" operator="containsText" text="Bajo">
      <formula>NOT(ISERROR(SEARCH("Bajo",L11)))</formula>
    </cfRule>
    <cfRule type="containsText" dxfId="8" priority="6" operator="containsText" text="Moderado">
      <formula>NOT(ISERROR(SEARCH("Moderado",L11)))</formula>
    </cfRule>
    <cfRule type="containsText" dxfId="7" priority="7" operator="containsText" text="Alto">
      <formula>NOT(ISERROR(SEARCH("Alto",L11)))</formula>
    </cfRule>
    <cfRule type="containsText" dxfId="6" priority="8" operator="containsText" text="Extremo">
      <formula>NOT(ISERROR(SEARCH("Extremo",L11)))</formula>
    </cfRule>
  </conditionalFormatting>
  <conditionalFormatting sqref="P12:Q12">
    <cfRule type="duplicateValues" dxfId="5" priority="10"/>
  </conditionalFormatting>
  <conditionalFormatting sqref="P13:Q13">
    <cfRule type="duplicateValues" dxfId="4" priority="9"/>
  </conditionalFormatting>
  <conditionalFormatting sqref="R11:R13">
    <cfRule type="containsText" dxfId="3" priority="1" operator="containsText" text="Bajo">
      <formula>NOT(ISERROR(SEARCH("Bajo",R11)))</formula>
    </cfRule>
    <cfRule type="containsText" dxfId="2" priority="2" operator="containsText" text="Moderado">
      <formula>NOT(ISERROR(SEARCH("Moderado",R11)))</formula>
    </cfRule>
    <cfRule type="containsText" dxfId="1" priority="3" operator="containsText" text="Alto">
      <formula>NOT(ISERROR(SEARCH("Alto",R11)))</formula>
    </cfRule>
    <cfRule type="containsText" dxfId="0" priority="4" operator="containsText" text="Extremo">
      <formula>NOT(ISERROR(SEARCH("Extremo",R11)))</formula>
    </cfRule>
  </conditionalFormatting>
  <dataValidations xWindow="829" yWindow="672" count="32">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Title="Despues de evaluar el control," prompt="seleccione de la lista desplegable la probabilidad residual, resultante en la columna &quot;U&quot; de la hoja 2. Evaluación de controles."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En el formato DD/MM/AAAA, registre la fecha de terminación de la actividad a desarrollar. Esta fecha no podrá superar el 31 de diciembre de cada vigencia." sqref="Y10" xr:uid="{00000000-0002-0000-0000-000010000000}"/>
    <dataValidation allowBlank="1" showInputMessage="1" showErrorMessage="1" prompt="Registre la fecha de realización del monitoreo, DD/MM/AAA." sqref="AQ10 AE10 AK10 Z10" xr:uid="{00000000-0002-0000-0000-000011000000}"/>
    <dataValidation allowBlank="1" showInputMessage="1" showErrorMessage="1" prompt="En el formato DD/MM/AAAA, registre la fecha de inicio de la actividad a desarrollar, dentro de la vigencia." sqref="X10" xr:uid="{00000000-0002-0000-0000-00001200000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xr:uid="{00000000-0002-0000-0000-000013000000}"/>
    <dataValidation allowBlank="1" showInputMessage="1" showErrorMessage="1" prompt="Seleccione de la lista desplegable, la decisión tomada respecto al riesgo, teniendo en cuenta lo establecido en el Lineamiento Administración de Riesgos (LIN-SG-001)." sqref="S9:S10" xr:uid="{00000000-0002-0000-0000-000014000000}"/>
    <dataValidation allowBlank="1" showInputMessage="1" showErrorMessage="1" prompt="Describa los avances en el cumplimiento de la actividad definida y relacione las evidencias que los soportan." sqref="AB10 AH10 AN10 AT10" xr:uid="{00000000-0002-0000-0000-000015000000}"/>
    <dataValidation allowBlank="1" showInputMessage="1" showErrorMessage="1" prompt="Seleccione de la lista desplegable la categoria que corresponda." sqref="A6:B6" xr:uid="{00000000-0002-0000-0000-000016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7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8000000}"/>
    <dataValidation allowBlank="1" showInputMessage="1" showErrorMessage="1" prompt="Seleccione de la lista desplegable la forma como se ejecuta el control, dependiendo de que sea ejecutado por una persona (manual) o por un sistema (automático)." sqref="O9:O10" xr:uid="{00000000-0002-0000-0000-000019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A00000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xr:uid="{00000000-0002-0000-0000-00001B000000}"/>
    <dataValidation allowBlank="1" showInputMessage="1" showErrorMessage="1" prompt="Para diligenciar este campo, dirijase primero a la hoja &quot;2. Evaluación de controles&quot;, y realice la evaluación de cada actividad de control." sqref="P9:R9" xr:uid="{00000000-0002-0000-0000-00001C000000}"/>
    <dataValidation allowBlank="1" showInputMessage="1" showErrorMessage="1" prompt="Registre el nivel de avance en el cumplimiento de la actividad. Corresponde al resultado en términos porcentuales del indicador o criterio de avance definido." sqref="AR10 AF10 AL10 AA10" xr:uid="{00000000-0002-0000-0000-00001D000000}"/>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xr:uid="{00000000-0002-0000-0000-00001E00000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xr:uid="{00000000-0002-0000-0000-00001F000000}"/>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829" yWindow="672" count="1">
        <x14:dataValidation type="list" allowBlank="1" showInputMessage="1" showErrorMessage="1" xr:uid="{00000000-0002-0000-0000-000024000000}">
          <x14:formula1>
            <xm:f>Anexos!$I$7:$I$9</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9"/>
  <sheetViews>
    <sheetView zoomScale="80" zoomScaleNormal="80" zoomScaleSheetLayoutView="70" zoomScalePageLayoutView="25" workbookViewId="0">
      <selection activeCell="B2" sqref="B2:C5"/>
    </sheetView>
  </sheetViews>
  <sheetFormatPr baseColWidth="10" defaultColWidth="2.77734375" defaultRowHeight="13.2" x14ac:dyDescent="0.25"/>
  <cols>
    <col min="1" max="1" width="1.109375" style="49" customWidth="1"/>
    <col min="2" max="2" width="11.5546875" style="53" customWidth="1"/>
    <col min="3" max="3" width="35.33203125" style="53" customWidth="1"/>
    <col min="4" max="4" width="10.88671875" style="50" bestFit="1" customWidth="1"/>
    <col min="5" max="5" width="8.109375" style="50" customWidth="1"/>
    <col min="6" max="6" width="30.77734375" style="50" customWidth="1"/>
    <col min="7" max="7" width="60.77734375" style="51" customWidth="1"/>
    <col min="8" max="8" width="14" style="52" customWidth="1"/>
    <col min="9" max="9" width="5.88671875" style="52" bestFit="1" customWidth="1"/>
    <col min="10" max="10" width="14.109375" style="51" customWidth="1"/>
    <col min="11" max="11" width="5.88671875" style="51" bestFit="1" customWidth="1"/>
    <col min="12" max="12" width="13.88671875" style="51" bestFit="1" customWidth="1"/>
    <col min="13" max="13" width="13.33203125" style="50" bestFit="1" customWidth="1"/>
    <col min="14" max="14" width="13.6640625" style="50" customWidth="1"/>
    <col min="15" max="15" width="11.5546875" style="50" customWidth="1"/>
    <col min="16" max="16" width="11" style="49" customWidth="1"/>
    <col min="17" max="17" width="15.33203125" style="49" customWidth="1"/>
    <col min="18" max="18" width="12.5546875" style="49" customWidth="1"/>
    <col min="19" max="19" width="16.6640625" style="49" customWidth="1"/>
    <col min="20" max="20" width="14.44140625" style="49" customWidth="1"/>
    <col min="21" max="21" width="14.6640625" style="49" customWidth="1"/>
    <col min="22" max="22" width="27.33203125" style="49" customWidth="1"/>
    <col min="23" max="23" width="33.33203125" style="49" customWidth="1"/>
    <col min="24" max="16384" width="2.77734375" style="49"/>
  </cols>
  <sheetData>
    <row r="1" spans="1:23" ht="5.25" customHeight="1" x14ac:dyDescent="0.25"/>
    <row r="2" spans="1:23" ht="19.5" customHeight="1" x14ac:dyDescent="0.25">
      <c r="B2" s="189"/>
      <c r="C2" s="190"/>
      <c r="D2" s="198" t="s">
        <v>139</v>
      </c>
      <c r="E2" s="199"/>
      <c r="F2" s="199"/>
      <c r="G2" s="199"/>
      <c r="H2" s="199"/>
      <c r="I2" s="199"/>
      <c r="J2" s="199"/>
      <c r="K2" s="199"/>
      <c r="L2" s="199"/>
      <c r="M2" s="199"/>
      <c r="N2" s="199"/>
      <c r="O2" s="199"/>
      <c r="P2" s="199"/>
      <c r="Q2" s="199"/>
      <c r="R2" s="199"/>
      <c r="S2" s="199"/>
      <c r="T2" s="199"/>
      <c r="U2" s="200"/>
      <c r="V2" s="89" t="s">
        <v>34</v>
      </c>
      <c r="W2" s="89" t="s">
        <v>132</v>
      </c>
    </row>
    <row r="3" spans="1:23" ht="19.5" customHeight="1" x14ac:dyDescent="0.25">
      <c r="B3" s="191"/>
      <c r="C3" s="192"/>
      <c r="D3" s="201"/>
      <c r="E3" s="202"/>
      <c r="F3" s="202"/>
      <c r="G3" s="202"/>
      <c r="H3" s="202"/>
      <c r="I3" s="202"/>
      <c r="J3" s="202"/>
      <c r="K3" s="202"/>
      <c r="L3" s="202"/>
      <c r="M3" s="202"/>
      <c r="N3" s="202"/>
      <c r="O3" s="202"/>
      <c r="P3" s="202"/>
      <c r="Q3" s="202"/>
      <c r="R3" s="202"/>
      <c r="S3" s="202"/>
      <c r="T3" s="202"/>
      <c r="U3" s="203"/>
      <c r="V3" s="89" t="s">
        <v>35</v>
      </c>
      <c r="W3" s="89">
        <v>4</v>
      </c>
    </row>
    <row r="4" spans="1:23" ht="19.5" customHeight="1" x14ac:dyDescent="0.25">
      <c r="B4" s="191"/>
      <c r="C4" s="192"/>
      <c r="D4" s="201"/>
      <c r="E4" s="202"/>
      <c r="F4" s="202"/>
      <c r="G4" s="202"/>
      <c r="H4" s="202"/>
      <c r="I4" s="202"/>
      <c r="J4" s="202"/>
      <c r="K4" s="202"/>
      <c r="L4" s="202"/>
      <c r="M4" s="202"/>
      <c r="N4" s="202"/>
      <c r="O4" s="202"/>
      <c r="P4" s="202"/>
      <c r="Q4" s="202"/>
      <c r="R4" s="202"/>
      <c r="S4" s="202"/>
      <c r="T4" s="202"/>
      <c r="U4" s="203"/>
      <c r="V4" s="89" t="s">
        <v>36</v>
      </c>
      <c r="W4" s="89" t="s">
        <v>206</v>
      </c>
    </row>
    <row r="5" spans="1:23" ht="19.5" customHeight="1" x14ac:dyDescent="0.25">
      <c r="B5" s="193"/>
      <c r="C5" s="194"/>
      <c r="D5" s="204"/>
      <c r="E5" s="205"/>
      <c r="F5" s="205"/>
      <c r="G5" s="205"/>
      <c r="H5" s="205"/>
      <c r="I5" s="205"/>
      <c r="J5" s="205"/>
      <c r="K5" s="205"/>
      <c r="L5" s="205"/>
      <c r="M5" s="205"/>
      <c r="N5" s="205"/>
      <c r="O5" s="205"/>
      <c r="P5" s="205"/>
      <c r="Q5" s="205"/>
      <c r="R5" s="205"/>
      <c r="S5" s="205"/>
      <c r="T5" s="205"/>
      <c r="U5" s="206"/>
      <c r="V5" s="89" t="s">
        <v>37</v>
      </c>
      <c r="W5" s="89" t="s">
        <v>199</v>
      </c>
    </row>
    <row r="6" spans="1:23" ht="12" customHeight="1" x14ac:dyDescent="0.25">
      <c r="B6" s="49"/>
      <c r="C6" s="49"/>
      <c r="D6" s="88"/>
      <c r="E6" s="88"/>
      <c r="F6" s="88"/>
      <c r="G6" s="88"/>
      <c r="H6" s="88"/>
      <c r="I6" s="88"/>
      <c r="J6" s="88"/>
      <c r="K6" s="88"/>
      <c r="L6" s="88"/>
      <c r="W6" s="94" t="s">
        <v>204</v>
      </c>
    </row>
    <row r="7" spans="1:23" ht="20.25" customHeight="1" x14ac:dyDescent="0.25">
      <c r="B7" s="156" t="s">
        <v>176</v>
      </c>
      <c r="C7" s="156"/>
      <c r="D7" s="156"/>
      <c r="E7" s="156"/>
      <c r="F7" s="156"/>
      <c r="G7" s="156"/>
      <c r="H7" s="156"/>
      <c r="I7" s="156"/>
      <c r="J7" s="156"/>
      <c r="K7" s="156"/>
      <c r="L7" s="156"/>
      <c r="M7" s="156"/>
      <c r="N7" s="156"/>
      <c r="O7" s="156"/>
      <c r="P7" s="156"/>
      <c r="Q7" s="156"/>
      <c r="R7" s="156"/>
      <c r="S7" s="156"/>
      <c r="T7" s="156"/>
      <c r="U7" s="156"/>
      <c r="V7" s="156"/>
      <c r="W7" s="156"/>
    </row>
    <row r="8" spans="1:23" x14ac:dyDescent="0.25">
      <c r="B8" s="82"/>
      <c r="C8" s="82"/>
      <c r="D8" s="87"/>
      <c r="E8" s="81"/>
      <c r="F8" s="81"/>
      <c r="L8" s="85"/>
    </row>
    <row r="9" spans="1:23" ht="15" customHeight="1" x14ac:dyDescent="0.25">
      <c r="A9" s="56"/>
      <c r="B9" s="157" t="s">
        <v>171</v>
      </c>
      <c r="C9" s="158"/>
      <c r="D9" s="207">
        <v>46112</v>
      </c>
      <c r="E9" s="159"/>
      <c r="F9" s="83" t="s">
        <v>170</v>
      </c>
      <c r="G9" s="180" t="s">
        <v>231</v>
      </c>
      <c r="H9" s="181"/>
      <c r="I9" s="86"/>
      <c r="J9" s="157" t="s">
        <v>175</v>
      </c>
      <c r="K9" s="157"/>
      <c r="L9" s="157"/>
      <c r="M9" s="158"/>
      <c r="N9" s="159" t="s">
        <v>235</v>
      </c>
      <c r="O9" s="159"/>
      <c r="P9" s="159"/>
      <c r="Q9" s="159"/>
      <c r="R9" s="159"/>
      <c r="T9" s="52"/>
      <c r="U9" s="52"/>
    </row>
    <row r="10" spans="1:23" x14ac:dyDescent="0.25">
      <c r="B10" s="82"/>
      <c r="C10" s="82"/>
      <c r="D10" s="81"/>
      <c r="E10" s="81"/>
      <c r="F10" s="81"/>
      <c r="L10" s="85"/>
    </row>
    <row r="11" spans="1:23" s="77" customFormat="1" ht="28.5" customHeight="1" x14ac:dyDescent="0.25">
      <c r="B11" s="168" t="s">
        <v>169</v>
      </c>
      <c r="C11" s="168" t="s">
        <v>168</v>
      </c>
      <c r="D11" s="168" t="s">
        <v>167</v>
      </c>
      <c r="E11" s="168"/>
      <c r="F11" s="169" t="s">
        <v>166</v>
      </c>
      <c r="G11" s="168" t="s">
        <v>165</v>
      </c>
      <c r="H11" s="195" t="s">
        <v>164</v>
      </c>
      <c r="I11" s="196"/>
      <c r="J11" s="196"/>
      <c r="K11" s="196"/>
      <c r="L11" s="196"/>
      <c r="M11" s="196"/>
      <c r="N11" s="196"/>
      <c r="O11" s="196"/>
      <c r="P11" s="197"/>
      <c r="Q11" s="210" t="s">
        <v>163</v>
      </c>
      <c r="R11" s="210"/>
      <c r="S11" s="210"/>
      <c r="T11" s="210"/>
      <c r="U11" s="211" t="s">
        <v>162</v>
      </c>
    </row>
    <row r="12" spans="1:23" s="77" customFormat="1" ht="21.75" customHeight="1" x14ac:dyDescent="0.25">
      <c r="B12" s="168"/>
      <c r="C12" s="168"/>
      <c r="D12" s="168"/>
      <c r="E12" s="168"/>
      <c r="F12" s="170"/>
      <c r="G12" s="168"/>
      <c r="H12" s="195" t="s">
        <v>159</v>
      </c>
      <c r="I12" s="196"/>
      <c r="J12" s="196"/>
      <c r="K12" s="197"/>
      <c r="L12" s="195" t="s">
        <v>158</v>
      </c>
      <c r="M12" s="196"/>
      <c r="N12" s="196"/>
      <c r="O12" s="196"/>
      <c r="P12" s="197"/>
      <c r="Q12" s="208" t="s">
        <v>157</v>
      </c>
      <c r="R12" s="208" t="s">
        <v>156</v>
      </c>
      <c r="S12" s="208" t="s">
        <v>155</v>
      </c>
      <c r="T12" s="212" t="s">
        <v>154</v>
      </c>
      <c r="U12" s="211" t="s">
        <v>153</v>
      </c>
    </row>
    <row r="13" spans="1:23" s="77" customFormat="1" ht="66" x14ac:dyDescent="0.25">
      <c r="B13" s="168"/>
      <c r="C13" s="168"/>
      <c r="D13" s="79" t="s">
        <v>152</v>
      </c>
      <c r="E13" s="79" t="s">
        <v>22</v>
      </c>
      <c r="F13" s="171"/>
      <c r="G13" s="168"/>
      <c r="H13" s="79" t="s">
        <v>151</v>
      </c>
      <c r="I13" s="79" t="s">
        <v>149</v>
      </c>
      <c r="J13" s="79" t="s">
        <v>150</v>
      </c>
      <c r="K13" s="79" t="s">
        <v>149</v>
      </c>
      <c r="L13" s="79" t="s">
        <v>148</v>
      </c>
      <c r="M13" s="80" t="s">
        <v>30</v>
      </c>
      <c r="N13" s="80" t="s">
        <v>147</v>
      </c>
      <c r="O13" s="80" t="s">
        <v>146</v>
      </c>
      <c r="P13" s="79" t="s">
        <v>145</v>
      </c>
      <c r="Q13" s="209"/>
      <c r="R13" s="209"/>
      <c r="S13" s="209"/>
      <c r="T13" s="213"/>
      <c r="U13" s="211"/>
    </row>
    <row r="14" spans="1:23" s="70" customFormat="1" ht="138.75" customHeight="1" x14ac:dyDescent="0.25">
      <c r="B14" s="150" t="str">
        <f>'1. Mapa y plan de tratamiento'!E11</f>
        <v>R-PE-001</v>
      </c>
      <c r="C14" s="174" t="str">
        <f>'1. Mapa y plan de tratamiento'!G11</f>
        <v>Posibilidad de incumplimiento a los tiempos establecidos por el Distrito, en la entrega de los reportes de información y el seguimiento a metas SEGPLAN debido a la falta de información oportuna por parte de las dependencias</v>
      </c>
      <c r="D14" s="177" t="s">
        <v>68</v>
      </c>
      <c r="E14" s="153">
        <f>VLOOKUP(D14,Criterios!$A$20:$B$24,2,FALSE)</f>
        <v>0.4</v>
      </c>
      <c r="F14" s="182" t="str">
        <f>"1. "&amp;'1. Mapa y plan de tratamiento'!F11</f>
        <v xml:space="preserve">1. Entrega de información fuera de los tiempos establecidos por parte de las dependencias de la entidad, relacionada con el seguimiento al plan de acción de los proyectos de inversión </v>
      </c>
      <c r="G14" s="105" t="str">
        <f>'1. Mapa y plan de tratamiento'!M11</f>
        <v>1. Los profesionales del equipo Diseño y Monitoreo de la Subdirección de Diseño, Evaluación y Sistematización, mensualmente realizan verificación del reporte oportuno al seguimiento del plan de acción de los proyectos de inversión, teniendo como referencia el comunicado interno (cronograma de entrega), de acuerdo con el procedimiento de seguimiento a proyectos de inversión. Así mismo realizan acompañamiento y retroalimentación a través de reuniones con los gerentes de proyecto y/o equipo de proyecto, con el fin de informar fechas de entrega y las desviaciones y alertas en la ejecución del proyecto. 
Como evidencia se cuenta con las cartas de alerta a los proyectos de inversión.</v>
      </c>
      <c r="H14" s="73" t="s">
        <v>195</v>
      </c>
      <c r="I14" s="74">
        <f>VLOOKUP(H14,Criterios!$B$3:$C$6,2,FALSE)</f>
        <v>0.25</v>
      </c>
      <c r="J14" s="73" t="s">
        <v>101</v>
      </c>
      <c r="K14" s="74">
        <f>VLOOKUP(J14,Criterios!$B$7:$C$9,2,FALSE)</f>
        <v>0.15</v>
      </c>
      <c r="L14" s="73" t="s">
        <v>188</v>
      </c>
      <c r="M14" s="73" t="s">
        <v>187</v>
      </c>
      <c r="N14" s="73" t="s">
        <v>182</v>
      </c>
      <c r="O14" s="73" t="s">
        <v>184</v>
      </c>
      <c r="P14" s="73" t="s">
        <v>179</v>
      </c>
      <c r="Q14" s="72">
        <f t="shared" ref="Q14:Q25" si="0">+I14+K14</f>
        <v>0.4</v>
      </c>
      <c r="R14" s="72">
        <f>(E14-(E14*Q14))</f>
        <v>0.24</v>
      </c>
      <c r="S14" s="184">
        <f>IF(R15&gt;1%,R15,R14)</f>
        <v>0.24</v>
      </c>
      <c r="T14" s="163">
        <f>IF(S18&gt;1%,S18,(IF(S16&gt;1%,S16,S14)))</f>
        <v>0.24</v>
      </c>
      <c r="U14" s="160" t="str">
        <f>IF(T14&lt;=20%,Criterios!$A$20,IF(T14&lt;=40%,Criterios!$A$21,IF(T14&lt;=60%,Criterios!$A$22,IF(T14&lt;=80,Criterios!$A$23,Criterios!$A$24))))</f>
        <v>Baja</v>
      </c>
    </row>
    <row r="15" spans="1:23" s="70" customFormat="1" ht="14.4" x14ac:dyDescent="0.25">
      <c r="B15" s="151"/>
      <c r="C15" s="175"/>
      <c r="D15" s="178"/>
      <c r="E15" s="154"/>
      <c r="F15" s="183"/>
      <c r="G15" s="106" t="s">
        <v>140</v>
      </c>
      <c r="H15" s="67" t="s">
        <v>190</v>
      </c>
      <c r="I15" s="68">
        <f>VLOOKUP(H15,Criterios!$B$3:$C$6,2,FALSE)</f>
        <v>0</v>
      </c>
      <c r="J15" s="67" t="s">
        <v>190</v>
      </c>
      <c r="K15" s="68">
        <f>VLOOKUP(J15,Criterios!$B$7:$C$9,2,FALSE)</f>
        <v>0</v>
      </c>
      <c r="L15" s="67"/>
      <c r="M15" s="67"/>
      <c r="N15" s="67"/>
      <c r="O15" s="67"/>
      <c r="P15" s="67"/>
      <c r="Q15" s="66">
        <f t="shared" si="0"/>
        <v>0</v>
      </c>
      <c r="R15" s="66">
        <f>(R14-(R14*Q15))</f>
        <v>0.24</v>
      </c>
      <c r="S15" s="185"/>
      <c r="T15" s="164"/>
      <c r="U15" s="161"/>
    </row>
    <row r="16" spans="1:23" s="70" customFormat="1" ht="14.4" x14ac:dyDescent="0.25">
      <c r="B16" s="151"/>
      <c r="C16" s="175"/>
      <c r="D16" s="178"/>
      <c r="E16" s="154"/>
      <c r="F16" s="183" t="s">
        <v>143</v>
      </c>
      <c r="G16" s="106" t="s">
        <v>141</v>
      </c>
      <c r="H16" s="67" t="s">
        <v>190</v>
      </c>
      <c r="I16" s="68">
        <f>VLOOKUP(H16,Criterios!$B$3:$C$6,2,FALSE)</f>
        <v>0</v>
      </c>
      <c r="J16" s="67" t="s">
        <v>190</v>
      </c>
      <c r="K16" s="68">
        <f>VLOOKUP(J16,Criterios!$B$7:$C$9,2,FALSE)</f>
        <v>0</v>
      </c>
      <c r="L16" s="67"/>
      <c r="M16" s="67"/>
      <c r="N16" s="67"/>
      <c r="O16" s="67"/>
      <c r="P16" s="67"/>
      <c r="Q16" s="66">
        <f t="shared" si="0"/>
        <v>0</v>
      </c>
      <c r="R16" s="66">
        <f>IF(Q16&gt;1%,(R15-(R15*Q16)),Q16)</f>
        <v>0</v>
      </c>
      <c r="S16" s="185">
        <f>IF(R17&gt;1%,R17,R16)</f>
        <v>0</v>
      </c>
      <c r="T16" s="164"/>
      <c r="U16" s="161"/>
    </row>
    <row r="17" spans="1:23" s="70" customFormat="1" ht="14.4" x14ac:dyDescent="0.25">
      <c r="B17" s="151"/>
      <c r="C17" s="175"/>
      <c r="D17" s="178"/>
      <c r="E17" s="154"/>
      <c r="F17" s="183"/>
      <c r="G17" s="106" t="s">
        <v>140</v>
      </c>
      <c r="H17" s="67" t="s">
        <v>190</v>
      </c>
      <c r="I17" s="68">
        <f>VLOOKUP(H17,Criterios!$B$3:$C$6,2,FALSE)</f>
        <v>0</v>
      </c>
      <c r="J17" s="67" t="s">
        <v>190</v>
      </c>
      <c r="K17" s="68">
        <f>VLOOKUP(J17,Criterios!$B$7:$C$9,2,FALSE)</f>
        <v>0</v>
      </c>
      <c r="L17" s="67"/>
      <c r="M17" s="67"/>
      <c r="N17" s="67"/>
      <c r="O17" s="67"/>
      <c r="P17" s="67"/>
      <c r="Q17" s="66">
        <f t="shared" si="0"/>
        <v>0</v>
      </c>
      <c r="R17" s="66">
        <f>(R16-(R16*Q17))</f>
        <v>0</v>
      </c>
      <c r="S17" s="185"/>
      <c r="T17" s="164"/>
      <c r="U17" s="161"/>
    </row>
    <row r="18" spans="1:23" s="70" customFormat="1" ht="14.4" x14ac:dyDescent="0.25">
      <c r="B18" s="151"/>
      <c r="C18" s="175"/>
      <c r="D18" s="178"/>
      <c r="E18" s="154"/>
      <c r="F18" s="186" t="s">
        <v>142</v>
      </c>
      <c r="G18" s="107" t="s">
        <v>141</v>
      </c>
      <c r="H18" s="67" t="s">
        <v>190</v>
      </c>
      <c r="I18" s="64">
        <f>VLOOKUP(H18,Criterios!$B$3:$C$6,2,FALSE)</f>
        <v>0</v>
      </c>
      <c r="J18" s="67" t="s">
        <v>190</v>
      </c>
      <c r="K18" s="64">
        <f>VLOOKUP(J18,Criterios!$B$7:$C$9,2,FALSE)</f>
        <v>0</v>
      </c>
      <c r="L18" s="63"/>
      <c r="M18" s="63"/>
      <c r="N18" s="63"/>
      <c r="O18" s="63"/>
      <c r="P18" s="63"/>
      <c r="Q18" s="62">
        <f t="shared" si="0"/>
        <v>0</v>
      </c>
      <c r="R18" s="62">
        <f>IF(Q18&gt;1%,(R17-(R17*Q18)),Q18)</f>
        <v>0</v>
      </c>
      <c r="S18" s="172">
        <f>IF(R19&gt;1%,R19,R18)</f>
        <v>0</v>
      </c>
      <c r="T18" s="164"/>
      <c r="U18" s="161"/>
    </row>
    <row r="19" spans="1:23" s="70" customFormat="1" ht="14.4" x14ac:dyDescent="0.25">
      <c r="B19" s="152"/>
      <c r="C19" s="176"/>
      <c r="D19" s="179"/>
      <c r="E19" s="155"/>
      <c r="F19" s="187"/>
      <c r="G19" s="108" t="s">
        <v>140</v>
      </c>
      <c r="H19" s="59" t="s">
        <v>190</v>
      </c>
      <c r="I19" s="60">
        <f>VLOOKUP(H19,Criterios!$B$3:$C$6,2,FALSE)</f>
        <v>0</v>
      </c>
      <c r="J19" s="59" t="s">
        <v>190</v>
      </c>
      <c r="K19" s="60">
        <f>VLOOKUP(J19,Criterios!$B$7:$C$9,2,FALSE)</f>
        <v>0</v>
      </c>
      <c r="L19" s="59"/>
      <c r="M19" s="59"/>
      <c r="N19" s="59"/>
      <c r="O19" s="59"/>
      <c r="P19" s="59"/>
      <c r="Q19" s="58">
        <f t="shared" si="0"/>
        <v>0</v>
      </c>
      <c r="R19" s="58">
        <f>IF(Q19&gt;1%,(R18-(R18*Q19)),Q19)</f>
        <v>0</v>
      </c>
      <c r="S19" s="173"/>
      <c r="T19" s="165"/>
      <c r="U19" s="162"/>
    </row>
    <row r="20" spans="1:23" s="70" customFormat="1" ht="176.25" customHeight="1" x14ac:dyDescent="0.25">
      <c r="B20" s="150" t="str">
        <f>'1. Mapa y plan de tratamiento'!E12</f>
        <v>R-PE-005</v>
      </c>
      <c r="C20" s="174" t="str">
        <f>'1. Mapa y plan de tratamiento'!G11</f>
        <v>Posibilidad de incumplimiento a los tiempos establecidos por el Distrito, en la entrega de los reportes de información y el seguimiento a metas SEGPLAN debido a la falta de información oportuna por parte de las dependencias</v>
      </c>
      <c r="D20" s="177" t="s">
        <v>68</v>
      </c>
      <c r="E20" s="153">
        <f>VLOOKUP(D20,Criterios!$A$20:$B$24,2,FALSE)</f>
        <v>0.4</v>
      </c>
      <c r="F20" s="182" t="str">
        <f>"1. "&amp;'1. Mapa y plan de tratamiento'!F12</f>
        <v xml:space="preserve">1. Crisis sociales que generen paros, huelgas, alteración del orden público y/o transporte, así como crisis sanitarias que generen epidemias, enfermedades y/o pérdidas humanas, y emergencias o desastres causado por eventos de origen natural o ambiental </v>
      </c>
      <c r="G20" s="75" t="str">
        <f>'1. Mapa y plan de tratamiento'!M12</f>
        <v>1. El(a) Director(a) de Análisis y Diseño Estratégico (DADE) identifica anualmente con todas las dependencias de la entidad los cargos, proveedores y aplicaciones criticas para conformar los equipos de recuperación de procesos y servicios, así como las acciones para restablecer la operación de la Entidad, actualizando y publicando los cinco (5) anexos del Informe de análisis de impacto al negocio (BIA) en el modulo web del Sistema de Gestión. Esto se realiza con el fin de contar con la información del personal, proveedores, aplicaciones, unidades operativas y demás recursos necesarios para garantizar la operación de la entidad, en caso de la ocurrencia de eventos sociales, naturales o sanitarias que afecten el cumplimiento de la misionalidad institucional. 
Como evidencia queda la actualización y publicación de los Anexos del Informe BIA en el modulo web del Sistema de Gestión de la entidad.</v>
      </c>
      <c r="H20" s="73" t="s">
        <v>195</v>
      </c>
      <c r="I20" s="74">
        <f>VLOOKUP(H20,Criterios!$B$3:$C$6,2,FALSE)</f>
        <v>0.25</v>
      </c>
      <c r="J20" s="73" t="s">
        <v>101</v>
      </c>
      <c r="K20" s="74">
        <f>VLOOKUP(J20,Criterios!$B$7:$C$9,2,FALSE)</f>
        <v>0.15</v>
      </c>
      <c r="L20" s="73" t="s">
        <v>188</v>
      </c>
      <c r="M20" s="73" t="s">
        <v>187</v>
      </c>
      <c r="N20" s="73" t="s">
        <v>182</v>
      </c>
      <c r="O20" s="73" t="s">
        <v>184</v>
      </c>
      <c r="P20" s="73" t="s">
        <v>179</v>
      </c>
      <c r="Q20" s="72">
        <f t="shared" si="0"/>
        <v>0.4</v>
      </c>
      <c r="R20" s="72">
        <f>(E20-(E20*Q20))</f>
        <v>0.24</v>
      </c>
      <c r="S20" s="184">
        <f>IF(R21&gt;1%,R21,R20)</f>
        <v>0.16799999999999998</v>
      </c>
      <c r="T20" s="163">
        <f>IF(S24&gt;1%,S24,(IF(S22&gt;1%,S22,S20)))</f>
        <v>0.16799999999999998</v>
      </c>
      <c r="U20" s="160" t="str">
        <f>IF(T20&lt;=20%,Criterios!$A$20,IF(T20&lt;=40%,Criterios!$A$21,IF(T20&lt;=60%,Criterios!$A$22,IF(T20&lt;=80,Criterios!$A$23,Criterios!$A$24))))</f>
        <v>Muy baja</v>
      </c>
    </row>
    <row r="21" spans="1:23" s="70" customFormat="1" ht="169.5" customHeight="1" x14ac:dyDescent="0.25">
      <c r="B21" s="151"/>
      <c r="C21" s="175"/>
      <c r="D21" s="178"/>
      <c r="E21" s="154"/>
      <c r="F21" s="183"/>
      <c r="G21" s="69" t="str">
        <f>'1. Mapa y plan de tratamiento'!M13</f>
        <v>2. El(a) Jefe de la Oficina Asesora de Comunicaciones junto con el equipo de la Oficina Asesora de Comunicaciones realiza monitoreo de medios, en el momento en que se presente una situación de crisis social que se ocasionen por paros, alteración del orden público, catástrofes naturales o ambientales, crisis sanitaria que genere enfermedades y/o pérdidas humanas, realizará publicaciones en los canales oficiales, tanto internos como externos, de la Entidad para mantener informados a los servidores y ciudadanía sobre la situación presentada y las acciones que tomará la Entidad sobre la prestación de los servicios, en el marco de la implementación del procedimiento comunicación externa y el Plan Estratégico de Comunicaciones 
Como evidencia se tendrán la publicaciones o emisiones en el medio de comunicación que en el momento se encuentre en funcionamiento.</v>
      </c>
      <c r="H21" s="67" t="s">
        <v>194</v>
      </c>
      <c r="I21" s="68">
        <f>VLOOKUP(H21,Criterios!$B$3:$C$6,2,FALSE)</f>
        <v>0.15</v>
      </c>
      <c r="J21" s="67" t="s">
        <v>101</v>
      </c>
      <c r="K21" s="68">
        <f>VLOOKUP(J21,Criterios!$B$7:$C$9,2,FALSE)</f>
        <v>0.15</v>
      </c>
      <c r="L21" s="67" t="s">
        <v>188</v>
      </c>
      <c r="M21" s="67" t="s">
        <v>187</v>
      </c>
      <c r="N21" s="67" t="s">
        <v>182</v>
      </c>
      <c r="O21" s="67" t="s">
        <v>184</v>
      </c>
      <c r="P21" s="67" t="s">
        <v>179</v>
      </c>
      <c r="Q21" s="66">
        <f t="shared" si="0"/>
        <v>0.3</v>
      </c>
      <c r="R21" s="66">
        <f>(R20-(R20*Q21))</f>
        <v>0.16799999999999998</v>
      </c>
      <c r="S21" s="185"/>
      <c r="T21" s="164"/>
      <c r="U21" s="161"/>
    </row>
    <row r="22" spans="1:23" s="70" customFormat="1" ht="14.4" x14ac:dyDescent="0.25">
      <c r="B22" s="151"/>
      <c r="C22" s="175"/>
      <c r="D22" s="178"/>
      <c r="E22" s="154"/>
      <c r="F22" s="183" t="s">
        <v>143</v>
      </c>
      <c r="G22" s="106" t="s">
        <v>141</v>
      </c>
      <c r="H22" s="67" t="s">
        <v>190</v>
      </c>
      <c r="I22" s="68">
        <f>VLOOKUP(H22,Criterios!$B$3:$C$6,2,FALSE)</f>
        <v>0</v>
      </c>
      <c r="J22" s="67" t="s">
        <v>190</v>
      </c>
      <c r="K22" s="68">
        <f>VLOOKUP(J22,Criterios!$B$7:$C$9,2,FALSE)</f>
        <v>0</v>
      </c>
      <c r="L22" s="67"/>
      <c r="M22" s="67"/>
      <c r="N22" s="67"/>
      <c r="O22" s="67"/>
      <c r="P22" s="67"/>
      <c r="Q22" s="66">
        <f t="shared" si="0"/>
        <v>0</v>
      </c>
      <c r="R22" s="66">
        <f>IF(Q22&gt;1%,(R21-(R21*Q22)),Q22)</f>
        <v>0</v>
      </c>
      <c r="S22" s="185">
        <f>IF(R23&gt;1%,R23,R22)</f>
        <v>0</v>
      </c>
      <c r="T22" s="164"/>
      <c r="U22" s="161"/>
    </row>
    <row r="23" spans="1:23" s="70" customFormat="1" ht="14.4" x14ac:dyDescent="0.25">
      <c r="B23" s="151"/>
      <c r="C23" s="175"/>
      <c r="D23" s="178"/>
      <c r="E23" s="154"/>
      <c r="F23" s="183"/>
      <c r="G23" s="106" t="s">
        <v>140</v>
      </c>
      <c r="H23" s="67" t="s">
        <v>190</v>
      </c>
      <c r="I23" s="68">
        <f>VLOOKUP(H23,Criterios!$B$3:$C$6,2,FALSE)</f>
        <v>0</v>
      </c>
      <c r="J23" s="67" t="s">
        <v>190</v>
      </c>
      <c r="K23" s="68">
        <f>VLOOKUP(J23,Criterios!$B$7:$C$9,2,FALSE)</f>
        <v>0</v>
      </c>
      <c r="L23" s="67"/>
      <c r="M23" s="67"/>
      <c r="N23" s="67"/>
      <c r="O23" s="67"/>
      <c r="P23" s="67"/>
      <c r="Q23" s="66">
        <f t="shared" si="0"/>
        <v>0</v>
      </c>
      <c r="R23" s="66">
        <f>(R22-(R22*Q23))</f>
        <v>0</v>
      </c>
      <c r="S23" s="185"/>
      <c r="T23" s="164"/>
      <c r="U23" s="161"/>
    </row>
    <row r="24" spans="1:23" s="70" customFormat="1" ht="14.4" x14ac:dyDescent="0.25">
      <c r="B24" s="151"/>
      <c r="C24" s="175"/>
      <c r="D24" s="178"/>
      <c r="E24" s="154"/>
      <c r="F24" s="186" t="s">
        <v>142</v>
      </c>
      <c r="G24" s="107" t="s">
        <v>141</v>
      </c>
      <c r="H24" s="67" t="s">
        <v>190</v>
      </c>
      <c r="I24" s="64">
        <f>VLOOKUP(H24,Criterios!$B$3:$C$6,2,FALSE)</f>
        <v>0</v>
      </c>
      <c r="J24" s="67" t="s">
        <v>190</v>
      </c>
      <c r="K24" s="64">
        <f>VLOOKUP(J24,Criterios!$B$7:$C$9,2,FALSE)</f>
        <v>0</v>
      </c>
      <c r="L24" s="63"/>
      <c r="M24" s="63"/>
      <c r="N24" s="63"/>
      <c r="O24" s="63"/>
      <c r="P24" s="63"/>
      <c r="Q24" s="62">
        <f t="shared" si="0"/>
        <v>0</v>
      </c>
      <c r="R24" s="62">
        <f>IF(Q24&gt;1%,(R23-(R23*Q24)),Q24)</f>
        <v>0</v>
      </c>
      <c r="S24" s="172">
        <f>IF(R25&gt;1%,R25,R24)</f>
        <v>0</v>
      </c>
      <c r="T24" s="164"/>
      <c r="U24" s="161"/>
    </row>
    <row r="25" spans="1:23" s="70" customFormat="1" ht="14.4" x14ac:dyDescent="0.25">
      <c r="B25" s="152"/>
      <c r="C25" s="176"/>
      <c r="D25" s="179"/>
      <c r="E25" s="155"/>
      <c r="F25" s="187"/>
      <c r="G25" s="108" t="s">
        <v>140</v>
      </c>
      <c r="H25" s="59" t="s">
        <v>190</v>
      </c>
      <c r="I25" s="60">
        <f>VLOOKUP(H25,Criterios!$B$3:$C$6,2,FALSE)</f>
        <v>0</v>
      </c>
      <c r="J25" s="59" t="s">
        <v>190</v>
      </c>
      <c r="K25" s="60">
        <f>VLOOKUP(J25,Criterios!$B$7:$C$9,2,FALSE)</f>
        <v>0</v>
      </c>
      <c r="L25" s="59"/>
      <c r="M25" s="59"/>
      <c r="N25" s="59"/>
      <c r="O25" s="59"/>
      <c r="P25" s="59"/>
      <c r="Q25" s="58">
        <f t="shared" si="0"/>
        <v>0</v>
      </c>
      <c r="R25" s="58">
        <f>IF(Q25&gt;1%,(R24-(R24*Q25)),Q25)</f>
        <v>0</v>
      </c>
      <c r="S25" s="173"/>
      <c r="T25" s="165"/>
      <c r="U25" s="162"/>
    </row>
    <row r="26" spans="1:23" ht="13.8" x14ac:dyDescent="0.25">
      <c r="A26" s="56"/>
      <c r="B26" s="55"/>
      <c r="C26" s="55"/>
      <c r="D26" s="55"/>
      <c r="E26" s="55"/>
      <c r="F26" s="55"/>
      <c r="G26" s="55"/>
      <c r="J26" s="52"/>
      <c r="K26" s="52"/>
      <c r="L26" s="52"/>
      <c r="M26" s="52"/>
      <c r="N26" s="52"/>
      <c r="O26" s="52"/>
      <c r="P26" s="52"/>
      <c r="Q26" s="52"/>
      <c r="R26" s="52"/>
      <c r="S26" s="52"/>
      <c r="T26" s="52"/>
      <c r="U26" s="52"/>
    </row>
    <row r="27" spans="1:23" ht="4.5" customHeight="1" x14ac:dyDescent="0.25">
      <c r="A27" s="56"/>
      <c r="B27" s="83"/>
      <c r="C27" s="83"/>
      <c r="D27" s="52"/>
      <c r="E27" s="52"/>
      <c r="F27" s="52"/>
      <c r="G27" s="55"/>
      <c r="H27" s="83"/>
      <c r="I27" s="83"/>
      <c r="J27" s="83"/>
      <c r="K27" s="83"/>
      <c r="L27" s="83"/>
      <c r="M27" s="52"/>
      <c r="N27" s="52"/>
      <c r="O27" s="52"/>
      <c r="P27" s="52"/>
      <c r="Q27" s="52"/>
      <c r="R27" s="52"/>
      <c r="S27" s="52"/>
      <c r="T27" s="52"/>
      <c r="U27" s="52"/>
    </row>
    <row r="28" spans="1:23" ht="6.75" customHeight="1" x14ac:dyDescent="0.25">
      <c r="A28" s="56"/>
      <c r="B28" s="55"/>
      <c r="C28" s="55"/>
      <c r="D28" s="55"/>
      <c r="E28" s="55"/>
      <c r="F28" s="55"/>
      <c r="G28" s="55"/>
      <c r="J28" s="52"/>
      <c r="K28" s="52"/>
      <c r="L28" s="52"/>
      <c r="M28" s="52"/>
      <c r="N28" s="52"/>
      <c r="O28" s="52"/>
      <c r="P28" s="52"/>
      <c r="Q28" s="52"/>
      <c r="R28" s="52"/>
      <c r="S28" s="52"/>
      <c r="T28" s="52"/>
      <c r="U28" s="52"/>
    </row>
    <row r="29" spans="1:23" ht="16.5" customHeight="1" x14ac:dyDescent="0.25">
      <c r="A29" s="56"/>
      <c r="B29" s="156" t="s">
        <v>174</v>
      </c>
      <c r="C29" s="156"/>
      <c r="D29" s="156"/>
      <c r="E29" s="156"/>
      <c r="F29" s="156"/>
      <c r="G29" s="156"/>
      <c r="H29" s="156"/>
      <c r="I29" s="156"/>
      <c r="J29" s="156"/>
      <c r="K29" s="156"/>
      <c r="L29" s="156"/>
      <c r="M29" s="156"/>
      <c r="N29" s="156"/>
      <c r="O29" s="156"/>
      <c r="P29" s="156"/>
      <c r="Q29" s="156"/>
      <c r="R29" s="156"/>
      <c r="S29" s="156"/>
      <c r="T29" s="156"/>
      <c r="U29" s="156"/>
      <c r="V29" s="156"/>
      <c r="W29" s="156"/>
    </row>
    <row r="30" spans="1:23" ht="13.8" x14ac:dyDescent="0.25">
      <c r="A30" s="56"/>
      <c r="B30" s="82"/>
      <c r="C30" s="82"/>
      <c r="D30" s="81"/>
      <c r="E30" s="81"/>
      <c r="F30" s="81"/>
      <c r="H30" s="83"/>
      <c r="I30" s="83"/>
      <c r="J30" s="83"/>
      <c r="K30" s="83"/>
      <c r="L30" s="83"/>
    </row>
    <row r="31" spans="1:23" ht="15" customHeight="1" x14ac:dyDescent="0.25">
      <c r="A31" s="56"/>
      <c r="B31" s="157" t="s">
        <v>171</v>
      </c>
      <c r="C31" s="158"/>
      <c r="D31" s="207">
        <v>46125</v>
      </c>
      <c r="E31" s="159"/>
      <c r="F31" s="83" t="s">
        <v>170</v>
      </c>
      <c r="G31" s="180" t="s">
        <v>231</v>
      </c>
      <c r="H31" s="181"/>
      <c r="I31" s="188" t="s">
        <v>173</v>
      </c>
      <c r="J31" s="157"/>
      <c r="K31" s="157"/>
      <c r="L31" s="157"/>
      <c r="M31" s="158"/>
      <c r="N31" s="159" t="s">
        <v>232</v>
      </c>
      <c r="O31" s="159"/>
      <c r="P31" s="159"/>
      <c r="Q31" s="159"/>
      <c r="R31" s="159"/>
      <c r="T31" s="52"/>
      <c r="U31" s="52"/>
    </row>
    <row r="32" spans="1:23" ht="13.8" x14ac:dyDescent="0.25">
      <c r="A32" s="56"/>
      <c r="B32" s="82"/>
      <c r="C32" s="82"/>
      <c r="D32" s="81"/>
      <c r="E32" s="81"/>
      <c r="F32" s="81"/>
      <c r="H32" s="167"/>
      <c r="I32" s="167"/>
      <c r="J32" s="167"/>
      <c r="K32" s="167"/>
      <c r="L32" s="167"/>
    </row>
    <row r="33" spans="2:23" s="77" customFormat="1" ht="28.5" customHeight="1" x14ac:dyDescent="0.3">
      <c r="B33" s="168" t="s">
        <v>169</v>
      </c>
      <c r="C33" s="168" t="s">
        <v>168</v>
      </c>
      <c r="D33" s="168" t="s">
        <v>167</v>
      </c>
      <c r="E33" s="168"/>
      <c r="F33" s="169" t="s">
        <v>166</v>
      </c>
      <c r="G33" s="168" t="s">
        <v>165</v>
      </c>
      <c r="H33" s="195" t="s">
        <v>164</v>
      </c>
      <c r="I33" s="196"/>
      <c r="J33" s="196"/>
      <c r="K33" s="196"/>
      <c r="L33" s="196"/>
      <c r="M33" s="196"/>
      <c r="N33" s="196"/>
      <c r="O33" s="196"/>
      <c r="P33" s="197"/>
      <c r="Q33" s="210" t="s">
        <v>163</v>
      </c>
      <c r="R33" s="210"/>
      <c r="S33" s="210"/>
      <c r="T33" s="210"/>
      <c r="U33" s="211" t="s">
        <v>162</v>
      </c>
      <c r="V33" s="166" t="s">
        <v>161</v>
      </c>
      <c r="W33" s="84"/>
    </row>
    <row r="34" spans="2:23" s="77" customFormat="1" ht="21.75" customHeight="1" x14ac:dyDescent="0.3">
      <c r="B34" s="168"/>
      <c r="C34" s="168"/>
      <c r="D34" s="168"/>
      <c r="E34" s="168"/>
      <c r="F34" s="170"/>
      <c r="G34" s="168"/>
      <c r="H34" s="195" t="s">
        <v>159</v>
      </c>
      <c r="I34" s="196"/>
      <c r="J34" s="196"/>
      <c r="K34" s="197"/>
      <c r="L34" s="195" t="s">
        <v>158</v>
      </c>
      <c r="M34" s="196"/>
      <c r="N34" s="196"/>
      <c r="O34" s="196"/>
      <c r="P34" s="197"/>
      <c r="Q34" s="208" t="s">
        <v>157</v>
      </c>
      <c r="R34" s="208" t="s">
        <v>156</v>
      </c>
      <c r="S34" s="208" t="s">
        <v>155</v>
      </c>
      <c r="T34" s="212" t="s">
        <v>154</v>
      </c>
      <c r="U34" s="211" t="s">
        <v>153</v>
      </c>
      <c r="V34" s="166"/>
      <c r="W34" s="84"/>
    </row>
    <row r="35" spans="2:23" s="77" customFormat="1" ht="66" x14ac:dyDescent="0.3">
      <c r="B35" s="168"/>
      <c r="C35" s="168"/>
      <c r="D35" s="79" t="s">
        <v>152</v>
      </c>
      <c r="E35" s="79" t="s">
        <v>22</v>
      </c>
      <c r="F35" s="171"/>
      <c r="G35" s="168"/>
      <c r="H35" s="79" t="s">
        <v>151</v>
      </c>
      <c r="I35" s="79" t="s">
        <v>149</v>
      </c>
      <c r="J35" s="79" t="s">
        <v>150</v>
      </c>
      <c r="K35" s="79" t="s">
        <v>149</v>
      </c>
      <c r="L35" s="79" t="s">
        <v>148</v>
      </c>
      <c r="M35" s="80" t="s">
        <v>30</v>
      </c>
      <c r="N35" s="80" t="s">
        <v>147</v>
      </c>
      <c r="O35" s="80" t="s">
        <v>146</v>
      </c>
      <c r="P35" s="79" t="s">
        <v>145</v>
      </c>
      <c r="Q35" s="209"/>
      <c r="R35" s="209"/>
      <c r="S35" s="209"/>
      <c r="T35" s="213"/>
      <c r="U35" s="211"/>
      <c r="V35" s="166"/>
      <c r="W35" s="84"/>
    </row>
    <row r="36" spans="2:23" s="70" customFormat="1" ht="171.6" x14ac:dyDescent="0.25">
      <c r="B36" s="150" t="str">
        <f>'1. Mapa y plan de tratamiento'!E11</f>
        <v>R-PE-001</v>
      </c>
      <c r="C36" s="174" t="str">
        <f>'1. Mapa y plan de tratamiento'!G11</f>
        <v>Posibilidad de incumplimiento a los tiempos establecidos por el Distrito, en la entrega de los reportes de información y el seguimiento a metas SEGPLAN debido a la falta de información oportuna por parte de las dependencias</v>
      </c>
      <c r="D36" s="177" t="s">
        <v>68</v>
      </c>
      <c r="E36" s="153">
        <f>VLOOKUP(D36,Criterios!$A$20:$B$24,2,FALSE)</f>
        <v>0.4</v>
      </c>
      <c r="F36" s="182" t="str">
        <f>"1. "&amp;'1. Mapa y plan de tratamiento'!F11</f>
        <v xml:space="preserve">1. Entrega de información fuera de los tiempos establecidos por parte de las dependencias de la entidad, relacionada con el seguimiento al plan de acción de los proyectos de inversión </v>
      </c>
      <c r="G36" s="105" t="str">
        <f>'1. Mapa y plan de tratamiento'!M11</f>
        <v>1. Los profesionales del equipo Diseño y Monitoreo de la Subdirección de Diseño, Evaluación y Sistematización, mensualmente realizan verificación del reporte oportuno al seguimiento del plan de acción de los proyectos de inversión, teniendo como referencia el comunicado interno (cronograma de entrega), de acuerdo con el procedimiento de seguimiento a proyectos de inversión. Así mismo realizan acompañamiento y retroalimentación a través de reuniones con los gerentes de proyecto y/o equipo de proyecto, con el fin de informar fechas de entrega y las desviaciones y alertas en la ejecución del proyecto. 
Como evidencia se cuenta con las cartas de alerta a los proyectos de inversión.</v>
      </c>
      <c r="H36" s="73" t="s">
        <v>195</v>
      </c>
      <c r="I36" s="74">
        <f>VLOOKUP(H36,Criterios!$B$3:$C$6,2,FALSE)</f>
        <v>0.25</v>
      </c>
      <c r="J36" s="73" t="s">
        <v>101</v>
      </c>
      <c r="K36" s="74">
        <f>VLOOKUP(J36,Criterios!$B$7:$C$9,2,FALSE)</f>
        <v>0.15</v>
      </c>
      <c r="L36" s="73" t="s">
        <v>188</v>
      </c>
      <c r="M36" s="73" t="s">
        <v>187</v>
      </c>
      <c r="N36" s="73" t="s">
        <v>182</v>
      </c>
      <c r="O36" s="73" t="s">
        <v>184</v>
      </c>
      <c r="P36" s="73" t="s">
        <v>179</v>
      </c>
      <c r="Q36" s="72">
        <f t="shared" ref="Q36:Q47" si="1">+I36+K36</f>
        <v>0.4</v>
      </c>
      <c r="R36" s="72">
        <f>(E36-(E36*Q36))</f>
        <v>0.24</v>
      </c>
      <c r="S36" s="184">
        <f>IF(R37&gt;1%,R37,R36)</f>
        <v>0.24</v>
      </c>
      <c r="T36" s="163">
        <f>IF(S40&gt;1%,S40,(IF(S38&gt;1%,S38,S36)))</f>
        <v>0.24</v>
      </c>
      <c r="U36" s="160" t="str">
        <f>IF(T36&lt;=20%,Criterios!$A$20,IF(T36&lt;=40%,Criterios!$A$21,IF(T36&lt;=60%,Criterios!$A$22,IF(T36&lt;=80,Criterios!$A$23,Criterios!$A$24))))</f>
        <v>Baja</v>
      </c>
      <c r="V36" s="114" t="s">
        <v>234</v>
      </c>
    </row>
    <row r="37" spans="2:23" s="70" customFormat="1" ht="14.4" x14ac:dyDescent="0.25">
      <c r="B37" s="151"/>
      <c r="C37" s="175"/>
      <c r="D37" s="178"/>
      <c r="E37" s="154"/>
      <c r="F37" s="183"/>
      <c r="G37" s="106" t="s">
        <v>140</v>
      </c>
      <c r="H37" s="67" t="s">
        <v>190</v>
      </c>
      <c r="I37" s="68">
        <f>VLOOKUP(H37,Criterios!$B$3:$C$6,2,FALSE)</f>
        <v>0</v>
      </c>
      <c r="J37" s="67" t="s">
        <v>190</v>
      </c>
      <c r="K37" s="68">
        <f>VLOOKUP(J37,Criterios!$B$7:$C$9,2,FALSE)</f>
        <v>0</v>
      </c>
      <c r="L37" s="67"/>
      <c r="M37" s="67"/>
      <c r="N37" s="67"/>
      <c r="O37" s="67"/>
      <c r="P37" s="67"/>
      <c r="Q37" s="66">
        <f t="shared" si="1"/>
        <v>0</v>
      </c>
      <c r="R37" s="66">
        <f>(R36-(R36*Q37))</f>
        <v>0.24</v>
      </c>
      <c r="S37" s="185"/>
      <c r="T37" s="164"/>
      <c r="U37" s="161"/>
      <c r="V37" s="71"/>
    </row>
    <row r="38" spans="2:23" s="70" customFormat="1" ht="14.4" x14ac:dyDescent="0.25">
      <c r="B38" s="151"/>
      <c r="C38" s="175"/>
      <c r="D38" s="178"/>
      <c r="E38" s="154"/>
      <c r="F38" s="183" t="s">
        <v>143</v>
      </c>
      <c r="G38" s="106" t="s">
        <v>141</v>
      </c>
      <c r="H38" s="67" t="s">
        <v>190</v>
      </c>
      <c r="I38" s="68">
        <f>VLOOKUP(H38,Criterios!$B$3:$C$6,2,FALSE)</f>
        <v>0</v>
      </c>
      <c r="J38" s="67" t="s">
        <v>190</v>
      </c>
      <c r="K38" s="68">
        <f>VLOOKUP(J38,Criterios!$B$7:$C$9,2,FALSE)</f>
        <v>0</v>
      </c>
      <c r="L38" s="67"/>
      <c r="M38" s="67"/>
      <c r="N38" s="67"/>
      <c r="O38" s="67"/>
      <c r="P38" s="67"/>
      <c r="Q38" s="66">
        <f t="shared" si="1"/>
        <v>0</v>
      </c>
      <c r="R38" s="66">
        <f>IF(Q38&gt;1%,(R37-(R37*Q38)),Q38)</f>
        <v>0</v>
      </c>
      <c r="S38" s="185">
        <f>IF(R39&gt;1%,R39,R38)</f>
        <v>0</v>
      </c>
      <c r="T38" s="164"/>
      <c r="U38" s="161"/>
      <c r="V38" s="71"/>
    </row>
    <row r="39" spans="2:23" s="70" customFormat="1" ht="14.4" x14ac:dyDescent="0.25">
      <c r="B39" s="151"/>
      <c r="C39" s="175"/>
      <c r="D39" s="178"/>
      <c r="E39" s="154"/>
      <c r="F39" s="183"/>
      <c r="G39" s="106" t="s">
        <v>140</v>
      </c>
      <c r="H39" s="67" t="s">
        <v>190</v>
      </c>
      <c r="I39" s="68">
        <f>VLOOKUP(H39,Criterios!$B$3:$C$6,2,FALSE)</f>
        <v>0</v>
      </c>
      <c r="J39" s="67" t="s">
        <v>190</v>
      </c>
      <c r="K39" s="68">
        <f>VLOOKUP(J39,Criterios!$B$7:$C$9,2,FALSE)</f>
        <v>0</v>
      </c>
      <c r="L39" s="67"/>
      <c r="M39" s="67"/>
      <c r="N39" s="67"/>
      <c r="O39" s="67"/>
      <c r="P39" s="67"/>
      <c r="Q39" s="66">
        <f t="shared" si="1"/>
        <v>0</v>
      </c>
      <c r="R39" s="66">
        <f>(R38-(R38*Q39))</f>
        <v>0</v>
      </c>
      <c r="S39" s="185"/>
      <c r="T39" s="164"/>
      <c r="U39" s="161"/>
      <c r="V39" s="71"/>
    </row>
    <row r="40" spans="2:23" s="70" customFormat="1" ht="14.4" x14ac:dyDescent="0.25">
      <c r="B40" s="151"/>
      <c r="C40" s="175"/>
      <c r="D40" s="178"/>
      <c r="E40" s="154"/>
      <c r="F40" s="186" t="s">
        <v>142</v>
      </c>
      <c r="G40" s="107" t="s">
        <v>141</v>
      </c>
      <c r="H40" s="67" t="s">
        <v>190</v>
      </c>
      <c r="I40" s="64">
        <f>VLOOKUP(H40,Criterios!$B$3:$C$6,2,FALSE)</f>
        <v>0</v>
      </c>
      <c r="J40" s="67" t="s">
        <v>190</v>
      </c>
      <c r="K40" s="64">
        <f>VLOOKUP(J40,Criterios!$B$7:$C$9,2,FALSE)</f>
        <v>0</v>
      </c>
      <c r="L40" s="63"/>
      <c r="M40" s="63"/>
      <c r="N40" s="63"/>
      <c r="O40" s="63"/>
      <c r="P40" s="63"/>
      <c r="Q40" s="62">
        <f t="shared" si="1"/>
        <v>0</v>
      </c>
      <c r="R40" s="62">
        <f>IF(Q40&gt;1%,(R39-(R39*Q40)),Q40)</f>
        <v>0</v>
      </c>
      <c r="S40" s="172">
        <f>IF(R41&gt;1%,R41,R40)</f>
        <v>0</v>
      </c>
      <c r="T40" s="164"/>
      <c r="U40" s="161"/>
      <c r="V40" s="71"/>
    </row>
    <row r="41" spans="2:23" s="70" customFormat="1" ht="14.4" x14ac:dyDescent="0.25">
      <c r="B41" s="152"/>
      <c r="C41" s="176"/>
      <c r="D41" s="179"/>
      <c r="E41" s="155"/>
      <c r="F41" s="187"/>
      <c r="G41" s="108" t="s">
        <v>140</v>
      </c>
      <c r="H41" s="67" t="s">
        <v>190</v>
      </c>
      <c r="I41" s="60">
        <f>VLOOKUP(H41,Criterios!$B$3:$C$6,2,FALSE)</f>
        <v>0</v>
      </c>
      <c r="J41" s="67" t="s">
        <v>190</v>
      </c>
      <c r="K41" s="60">
        <f>VLOOKUP(J41,Criterios!$B$7:$C$9,2,FALSE)</f>
        <v>0</v>
      </c>
      <c r="L41" s="59"/>
      <c r="M41" s="59"/>
      <c r="N41" s="59"/>
      <c r="O41" s="59"/>
      <c r="P41" s="59"/>
      <c r="Q41" s="58">
        <f t="shared" si="1"/>
        <v>0</v>
      </c>
      <c r="R41" s="58">
        <f>IF(Q41&gt;1%,(R40-(R40*Q41)),Q41)</f>
        <v>0</v>
      </c>
      <c r="S41" s="173"/>
      <c r="T41" s="165"/>
      <c r="U41" s="162"/>
      <c r="V41" s="71"/>
    </row>
    <row r="42" spans="2:23" s="70" customFormat="1" ht="198" x14ac:dyDescent="0.25">
      <c r="B42" s="150" t="str">
        <f>'1. Mapa y plan de tratamiento'!E12</f>
        <v>R-PE-005</v>
      </c>
      <c r="C42" s="174" t="str">
        <f>'1. Mapa y plan de tratamiento'!G12</f>
        <v>Posibilidad de no contar con los recursos (físicos y de talento humano) necesarios para asegurar la prestación continua de los servicios sociales en la entidad, de forma temporal o definitiva, debido a factores externos que afecten la seguridad y salud del personal o sus familias, y la disponibilidad de los recursos necesarios para la operación</v>
      </c>
      <c r="D42" s="177" t="s">
        <v>68</v>
      </c>
      <c r="E42" s="153">
        <f>VLOOKUP(D42,Criterios!$A$20:$B$24,2,FALSE)</f>
        <v>0.4</v>
      </c>
      <c r="F42" s="182" t="str">
        <f>"1. "&amp;'1. Mapa y plan de tratamiento'!F12</f>
        <v xml:space="preserve">1. Crisis sociales que generen paros, huelgas, alteración del orden público y/o transporte, así como crisis sanitarias que generen epidemias, enfermedades y/o pérdidas humanas, y emergencias o desastres causado por eventos de origen natural o ambiental </v>
      </c>
      <c r="G42" s="75" t="str">
        <f>'1. Mapa y plan de tratamiento'!M12</f>
        <v>1. El(a) Director(a) de Análisis y Diseño Estratégico (DADE) identifica anualmente con todas las dependencias de la entidad los cargos, proveedores y aplicaciones criticas para conformar los equipos de recuperación de procesos y servicios, así como las acciones para restablecer la operación de la Entidad, actualizando y publicando los cinco (5) anexos del Informe de análisis de impacto al negocio (BIA) en el modulo web del Sistema de Gestión. Esto se realiza con el fin de contar con la información del personal, proveedores, aplicaciones, unidades operativas y demás recursos necesarios para garantizar la operación de la entidad, en caso de la ocurrencia de eventos sociales, naturales o sanitarias que afecten el cumplimiento de la misionalidad institucional. 
Como evidencia queda la actualización y publicación de los Anexos del Informe BIA en el modulo web del Sistema de Gestión de la entidad.</v>
      </c>
      <c r="H42" s="73" t="s">
        <v>195</v>
      </c>
      <c r="I42" s="74">
        <f>VLOOKUP(H42,Criterios!$B$3:$C$6,2,FALSE)</f>
        <v>0.25</v>
      </c>
      <c r="J42" s="73" t="s">
        <v>101</v>
      </c>
      <c r="K42" s="74">
        <f>VLOOKUP(J42,Criterios!$B$7:$C$9,2,FALSE)</f>
        <v>0.15</v>
      </c>
      <c r="L42" s="73" t="s">
        <v>188</v>
      </c>
      <c r="M42" s="73" t="s">
        <v>187</v>
      </c>
      <c r="N42" s="73" t="s">
        <v>182</v>
      </c>
      <c r="O42" s="73" t="s">
        <v>184</v>
      </c>
      <c r="P42" s="73" t="s">
        <v>179</v>
      </c>
      <c r="Q42" s="72">
        <f t="shared" si="1"/>
        <v>0.4</v>
      </c>
      <c r="R42" s="72">
        <f>(E42-(E42*Q42))</f>
        <v>0.24</v>
      </c>
      <c r="S42" s="184">
        <f>IF(R43&gt;1%,R43,R42)</f>
        <v>0.16799999999999998</v>
      </c>
      <c r="T42" s="163">
        <f>IF(S46&gt;1%,S46,(IF(S44&gt;1%,S44,S42)))</f>
        <v>0.16799999999999998</v>
      </c>
      <c r="U42" s="160" t="str">
        <f>IF(T42&lt;=20%,Criterios!$A$20,IF(T42&lt;=40%,Criterios!$A$21,IF(T42&lt;=60%,Criterios!$A$22,IF(T42&lt;=80,Criterios!$A$23,Criterios!$A$24))))</f>
        <v>Muy baja</v>
      </c>
      <c r="V42" s="115" t="s">
        <v>236</v>
      </c>
    </row>
    <row r="43" spans="2:23" s="56" customFormat="1" ht="184.8" x14ac:dyDescent="0.25">
      <c r="B43" s="151"/>
      <c r="C43" s="175"/>
      <c r="D43" s="178"/>
      <c r="E43" s="154"/>
      <c r="F43" s="183"/>
      <c r="G43" s="69" t="str">
        <f>'1. Mapa y plan de tratamiento'!M13</f>
        <v>2. El(a) Jefe de la Oficina Asesora de Comunicaciones junto con el equipo de la Oficina Asesora de Comunicaciones realiza monitoreo de medios, en el momento en que se presente una situación de crisis social que se ocasionen por paros, alteración del orden público, catástrofes naturales o ambientales, crisis sanitaria que genere enfermedades y/o pérdidas humanas, realizará publicaciones en los canales oficiales, tanto internos como externos, de la Entidad para mantener informados a los servidores y ciudadanía sobre la situación presentada y las acciones que tomará la Entidad sobre la prestación de los servicios, en el marco de la implementación del procedimiento comunicación externa y el Plan Estratégico de Comunicaciones 
Como evidencia se tendrán la publicaciones o emisiones en el medio de comunicación que en el momento se encuentre en funcionamiento.</v>
      </c>
      <c r="H43" s="67" t="s">
        <v>194</v>
      </c>
      <c r="I43" s="68">
        <f>VLOOKUP(H43,Criterios!$B$3:$C$6,2,FALSE)</f>
        <v>0.15</v>
      </c>
      <c r="J43" s="67" t="s">
        <v>101</v>
      </c>
      <c r="K43" s="68">
        <f>VLOOKUP(J43,Criterios!$B$7:$C$9,2,FALSE)</f>
        <v>0.15</v>
      </c>
      <c r="L43" s="73" t="s">
        <v>188</v>
      </c>
      <c r="M43" s="73" t="s">
        <v>187</v>
      </c>
      <c r="N43" s="73" t="s">
        <v>182</v>
      </c>
      <c r="O43" s="73" t="s">
        <v>184</v>
      </c>
      <c r="P43" s="73" t="s">
        <v>179</v>
      </c>
      <c r="Q43" s="66">
        <f t="shared" si="1"/>
        <v>0.3</v>
      </c>
      <c r="R43" s="66">
        <f>(R42-(R42*Q43))</f>
        <v>0.16799999999999998</v>
      </c>
      <c r="S43" s="185"/>
      <c r="T43" s="164"/>
      <c r="U43" s="161"/>
      <c r="V43" s="114" t="s">
        <v>234</v>
      </c>
    </row>
    <row r="44" spans="2:23" s="56" customFormat="1" ht="13.8" x14ac:dyDescent="0.25">
      <c r="B44" s="151"/>
      <c r="C44" s="175"/>
      <c r="D44" s="178"/>
      <c r="E44" s="154"/>
      <c r="F44" s="183" t="s">
        <v>143</v>
      </c>
      <c r="G44" s="106" t="s">
        <v>141</v>
      </c>
      <c r="H44" s="67" t="s">
        <v>190</v>
      </c>
      <c r="I44" s="68">
        <f>VLOOKUP(H44,Criterios!$B$3:$C$6,2,FALSE)</f>
        <v>0</v>
      </c>
      <c r="J44" s="67" t="s">
        <v>190</v>
      </c>
      <c r="K44" s="68">
        <f>VLOOKUP(J44,Criterios!$B$7:$C$9,2,FALSE)</f>
        <v>0</v>
      </c>
      <c r="L44" s="67"/>
      <c r="M44" s="67"/>
      <c r="N44" s="67"/>
      <c r="O44" s="67"/>
      <c r="P44" s="67"/>
      <c r="Q44" s="66">
        <f t="shared" si="1"/>
        <v>0</v>
      </c>
      <c r="R44" s="66">
        <f>IF(Q44&gt;1%,(R43-(R43*Q44)),Q44)</f>
        <v>0</v>
      </c>
      <c r="S44" s="185">
        <f>IF(R45&gt;1%,R45,R44)</f>
        <v>0</v>
      </c>
      <c r="T44" s="164"/>
      <c r="U44" s="161"/>
      <c r="V44" s="57"/>
    </row>
    <row r="45" spans="2:23" s="56" customFormat="1" ht="13.8" x14ac:dyDescent="0.25">
      <c r="B45" s="151"/>
      <c r="C45" s="175"/>
      <c r="D45" s="178"/>
      <c r="E45" s="154"/>
      <c r="F45" s="183"/>
      <c r="G45" s="106" t="s">
        <v>140</v>
      </c>
      <c r="H45" s="67" t="s">
        <v>190</v>
      </c>
      <c r="I45" s="68">
        <f>VLOOKUP(H45,Criterios!$B$3:$C$6,2,FALSE)</f>
        <v>0</v>
      </c>
      <c r="J45" s="67" t="s">
        <v>190</v>
      </c>
      <c r="K45" s="68">
        <f>VLOOKUP(J45,Criterios!$B$7:$C$9,2,FALSE)</f>
        <v>0</v>
      </c>
      <c r="L45" s="67"/>
      <c r="M45" s="67"/>
      <c r="N45" s="67"/>
      <c r="O45" s="67"/>
      <c r="P45" s="67"/>
      <c r="Q45" s="66">
        <f t="shared" si="1"/>
        <v>0</v>
      </c>
      <c r="R45" s="66">
        <f>(R44-(R44*Q45))</f>
        <v>0</v>
      </c>
      <c r="S45" s="185"/>
      <c r="T45" s="164"/>
      <c r="U45" s="161"/>
      <c r="V45" s="57"/>
    </row>
    <row r="46" spans="2:23" s="56" customFormat="1" ht="13.8" x14ac:dyDescent="0.25">
      <c r="B46" s="151"/>
      <c r="C46" s="175"/>
      <c r="D46" s="178"/>
      <c r="E46" s="154"/>
      <c r="F46" s="186" t="s">
        <v>142</v>
      </c>
      <c r="G46" s="107" t="s">
        <v>141</v>
      </c>
      <c r="H46" s="67" t="s">
        <v>190</v>
      </c>
      <c r="I46" s="64">
        <f>VLOOKUP(H46,Criterios!$B$3:$C$6,2,FALSE)</f>
        <v>0</v>
      </c>
      <c r="J46" s="67" t="s">
        <v>190</v>
      </c>
      <c r="K46" s="64">
        <f>VLOOKUP(J46,Criterios!$B$7:$C$9,2,FALSE)</f>
        <v>0</v>
      </c>
      <c r="L46" s="63"/>
      <c r="M46" s="63"/>
      <c r="N46" s="63"/>
      <c r="O46" s="63"/>
      <c r="P46" s="63"/>
      <c r="Q46" s="62">
        <f t="shared" si="1"/>
        <v>0</v>
      </c>
      <c r="R46" s="62">
        <f>IF(Q46&gt;1%,(R45-(R45*Q46)),Q46)</f>
        <v>0</v>
      </c>
      <c r="S46" s="172">
        <f>IF(R47&gt;1%,R47,R46)</f>
        <v>0</v>
      </c>
      <c r="T46" s="164"/>
      <c r="U46" s="161"/>
      <c r="V46" s="57"/>
    </row>
    <row r="47" spans="2:23" s="56" customFormat="1" ht="13.8" x14ac:dyDescent="0.25">
      <c r="B47" s="152"/>
      <c r="C47" s="176"/>
      <c r="D47" s="179"/>
      <c r="E47" s="155"/>
      <c r="F47" s="187"/>
      <c r="G47" s="108" t="s">
        <v>140</v>
      </c>
      <c r="H47" s="67" t="s">
        <v>190</v>
      </c>
      <c r="I47" s="60">
        <f>VLOOKUP(H47,Criterios!$B$3:$C$6,2,FALSE)</f>
        <v>0</v>
      </c>
      <c r="J47" s="67" t="s">
        <v>190</v>
      </c>
      <c r="K47" s="60">
        <f>VLOOKUP(J47,Criterios!$B$7:$C$9,2,FALSE)</f>
        <v>0</v>
      </c>
      <c r="L47" s="59"/>
      <c r="M47" s="59"/>
      <c r="N47" s="59"/>
      <c r="O47" s="59"/>
      <c r="P47" s="59"/>
      <c r="Q47" s="58">
        <f t="shared" si="1"/>
        <v>0</v>
      </c>
      <c r="R47" s="58">
        <f>IF(Q47&gt;1%,(R46-(R46*Q47)),Q47)</f>
        <v>0</v>
      </c>
      <c r="S47" s="173"/>
      <c r="T47" s="165"/>
      <c r="U47" s="162"/>
      <c r="V47" s="57"/>
    </row>
    <row r="48" spans="2:23" x14ac:dyDescent="0.25">
      <c r="B48" s="55"/>
      <c r="C48" s="55"/>
      <c r="D48" s="55"/>
      <c r="E48" s="55"/>
      <c r="F48" s="55"/>
      <c r="G48" s="55"/>
      <c r="J48" s="52"/>
      <c r="K48" s="52"/>
      <c r="L48" s="52"/>
      <c r="M48" s="52"/>
      <c r="N48" s="52"/>
      <c r="O48" s="52"/>
      <c r="P48" s="52"/>
      <c r="Q48" s="52"/>
      <c r="R48" s="52"/>
      <c r="S48" s="52"/>
      <c r="T48" s="54"/>
      <c r="U48" s="52"/>
    </row>
    <row r="49" spans="1:23" ht="5.25" customHeight="1" x14ac:dyDescent="0.25"/>
    <row r="51" spans="1:23" ht="6.75" customHeight="1" x14ac:dyDescent="0.25">
      <c r="A51" s="56"/>
      <c r="B51" s="55"/>
      <c r="C51" s="55"/>
      <c r="D51" s="55"/>
      <c r="E51" s="55"/>
      <c r="F51" s="55"/>
      <c r="G51" s="55"/>
      <c r="J51" s="52"/>
      <c r="K51" s="52"/>
      <c r="L51" s="52"/>
      <c r="M51" s="52"/>
      <c r="N51" s="52"/>
      <c r="O51" s="52"/>
      <c r="P51" s="52"/>
      <c r="Q51" s="52"/>
      <c r="R51" s="52"/>
      <c r="S51" s="52"/>
      <c r="T51" s="52"/>
      <c r="U51" s="52"/>
    </row>
    <row r="52" spans="1:23" ht="16.5" customHeight="1" x14ac:dyDescent="0.25">
      <c r="A52" s="56"/>
      <c r="B52" s="156" t="s">
        <v>172</v>
      </c>
      <c r="C52" s="156"/>
      <c r="D52" s="156"/>
      <c r="E52" s="156"/>
      <c r="F52" s="156"/>
      <c r="G52" s="156"/>
      <c r="H52" s="156"/>
      <c r="I52" s="156"/>
      <c r="J52" s="156"/>
      <c r="K52" s="156"/>
      <c r="L52" s="156"/>
      <c r="M52" s="156"/>
      <c r="N52" s="156"/>
      <c r="O52" s="156"/>
      <c r="P52" s="156"/>
      <c r="Q52" s="156"/>
      <c r="R52" s="156"/>
      <c r="S52" s="156"/>
      <c r="T52" s="156"/>
      <c r="U52" s="156"/>
      <c r="V52" s="156"/>
      <c r="W52" s="156"/>
    </row>
    <row r="53" spans="1:23" ht="13.8" x14ac:dyDescent="0.25">
      <c r="A53" s="56"/>
      <c r="B53" s="82"/>
      <c r="C53" s="82"/>
      <c r="D53" s="81"/>
      <c r="E53" s="81"/>
      <c r="F53" s="81"/>
      <c r="H53" s="83"/>
      <c r="I53" s="83"/>
      <c r="J53" s="83"/>
      <c r="K53" s="83"/>
      <c r="L53" s="83"/>
    </row>
    <row r="54" spans="1:23" ht="15" customHeight="1" x14ac:dyDescent="0.25">
      <c r="A54" s="56"/>
      <c r="B54" s="157" t="s">
        <v>171</v>
      </c>
      <c r="C54" s="158"/>
      <c r="D54" s="159"/>
      <c r="E54" s="159"/>
      <c r="F54" s="110" t="s">
        <v>170</v>
      </c>
      <c r="G54" s="180"/>
      <c r="H54" s="181"/>
      <c r="I54" s="188" t="s">
        <v>173</v>
      </c>
      <c r="J54" s="157"/>
      <c r="K54" s="157"/>
      <c r="L54" s="157"/>
      <c r="M54" s="158"/>
      <c r="N54" s="159"/>
      <c r="O54" s="159"/>
      <c r="P54" s="159"/>
      <c r="Q54" s="159"/>
      <c r="R54" s="159"/>
      <c r="T54" s="52"/>
      <c r="U54" s="52"/>
    </row>
    <row r="55" spans="1:23" ht="13.8" x14ac:dyDescent="0.25">
      <c r="A55" s="56"/>
      <c r="B55" s="82"/>
      <c r="C55" s="82"/>
      <c r="D55" s="81"/>
      <c r="E55" s="81"/>
      <c r="F55" s="81"/>
      <c r="H55" s="167"/>
      <c r="I55" s="167"/>
      <c r="J55" s="167"/>
      <c r="K55" s="167"/>
      <c r="L55" s="167"/>
    </row>
    <row r="56" spans="1:23" s="77" customFormat="1" ht="28.5" customHeight="1" x14ac:dyDescent="0.25">
      <c r="B56" s="168" t="s">
        <v>169</v>
      </c>
      <c r="C56" s="168" t="s">
        <v>168</v>
      </c>
      <c r="D56" s="168" t="s">
        <v>167</v>
      </c>
      <c r="E56" s="168"/>
      <c r="F56" s="169" t="s">
        <v>166</v>
      </c>
      <c r="G56" s="168" t="s">
        <v>165</v>
      </c>
      <c r="H56" s="195" t="s">
        <v>164</v>
      </c>
      <c r="I56" s="196"/>
      <c r="J56" s="196"/>
      <c r="K56" s="196"/>
      <c r="L56" s="196"/>
      <c r="M56" s="196"/>
      <c r="N56" s="196"/>
      <c r="O56" s="196"/>
      <c r="P56" s="197"/>
      <c r="Q56" s="210" t="s">
        <v>163</v>
      </c>
      <c r="R56" s="210"/>
      <c r="S56" s="210"/>
      <c r="T56" s="210"/>
      <c r="U56" s="211" t="s">
        <v>162</v>
      </c>
      <c r="V56" s="166" t="s">
        <v>161</v>
      </c>
      <c r="W56" s="166" t="s">
        <v>160</v>
      </c>
    </row>
    <row r="57" spans="1:23" s="77" customFormat="1" ht="21.75" customHeight="1" x14ac:dyDescent="0.25">
      <c r="B57" s="168"/>
      <c r="C57" s="168"/>
      <c r="D57" s="168"/>
      <c r="E57" s="168"/>
      <c r="F57" s="170"/>
      <c r="G57" s="168"/>
      <c r="H57" s="195" t="s">
        <v>159</v>
      </c>
      <c r="I57" s="196"/>
      <c r="J57" s="196"/>
      <c r="K57" s="197"/>
      <c r="L57" s="195" t="s">
        <v>158</v>
      </c>
      <c r="M57" s="196"/>
      <c r="N57" s="196"/>
      <c r="O57" s="196"/>
      <c r="P57" s="197"/>
      <c r="Q57" s="208" t="s">
        <v>157</v>
      </c>
      <c r="R57" s="208" t="s">
        <v>156</v>
      </c>
      <c r="S57" s="208" t="s">
        <v>155</v>
      </c>
      <c r="T57" s="212" t="s">
        <v>154</v>
      </c>
      <c r="U57" s="211" t="s">
        <v>153</v>
      </c>
      <c r="V57" s="166"/>
      <c r="W57" s="166"/>
    </row>
    <row r="58" spans="1:23" s="77" customFormat="1" ht="66" x14ac:dyDescent="0.25">
      <c r="B58" s="168"/>
      <c r="C58" s="168"/>
      <c r="D58" s="79" t="s">
        <v>152</v>
      </c>
      <c r="E58" s="79" t="s">
        <v>22</v>
      </c>
      <c r="F58" s="171"/>
      <c r="G58" s="168"/>
      <c r="H58" s="79" t="s">
        <v>151</v>
      </c>
      <c r="I58" s="79" t="s">
        <v>149</v>
      </c>
      <c r="J58" s="79" t="s">
        <v>150</v>
      </c>
      <c r="K58" s="79" t="s">
        <v>149</v>
      </c>
      <c r="L58" s="79" t="s">
        <v>148</v>
      </c>
      <c r="M58" s="80" t="s">
        <v>30</v>
      </c>
      <c r="N58" s="80" t="s">
        <v>147</v>
      </c>
      <c r="O58" s="80" t="s">
        <v>146</v>
      </c>
      <c r="P58" s="79" t="s">
        <v>145</v>
      </c>
      <c r="Q58" s="209"/>
      <c r="R58" s="209"/>
      <c r="S58" s="209"/>
      <c r="T58" s="213"/>
      <c r="U58" s="211"/>
      <c r="V58" s="166"/>
      <c r="W58" s="166"/>
    </row>
    <row r="59" spans="1:23" s="70" customFormat="1" ht="14.25" customHeight="1" x14ac:dyDescent="0.25">
      <c r="B59" s="150"/>
      <c r="C59" s="150"/>
      <c r="D59" s="177"/>
      <c r="E59" s="153" t="e">
        <f>VLOOKUP(D59,Criterios!$A$20:$B$24,2,FALSE)</f>
        <v>#N/A</v>
      </c>
      <c r="F59" s="182" t="s">
        <v>144</v>
      </c>
      <c r="G59" s="75" t="s">
        <v>141</v>
      </c>
      <c r="H59" s="73"/>
      <c r="I59" s="74" t="e">
        <f>VLOOKUP(H59,Criterios!$B$3:$C$6,2,FALSE)</f>
        <v>#N/A</v>
      </c>
      <c r="J59" s="73"/>
      <c r="K59" s="74" t="e">
        <f>VLOOKUP(J59,Criterios!$B$7:$C$9,2,FALSE)</f>
        <v>#N/A</v>
      </c>
      <c r="L59" s="73"/>
      <c r="M59" s="73"/>
      <c r="N59" s="73"/>
      <c r="O59" s="73"/>
      <c r="P59" s="73"/>
      <c r="Q59" s="72" t="e">
        <f t="shared" ref="Q59:Q88" si="2">+I59+K59</f>
        <v>#N/A</v>
      </c>
      <c r="R59" s="72" t="e">
        <f>(E59-(E59*Q59))</f>
        <v>#N/A</v>
      </c>
      <c r="S59" s="184" t="e">
        <f>IF(R60&gt;1%,R60,R59)</f>
        <v>#N/A</v>
      </c>
      <c r="T59" s="163" t="e">
        <f>IF(S63&gt;1%,S63,(IF(S61&gt;1%,S61,S59)))</f>
        <v>#N/A</v>
      </c>
      <c r="U59" s="160" t="e">
        <f>IF(T59&lt;=20%,Criterios!$A$20,IF(T59&lt;=40%,Criterios!$A$21,IF(T59&lt;=60%,Criterios!$A$22,IF(T59&lt;=80,Criterios!$A$23,Criterios!$A$24))))</f>
        <v>#N/A</v>
      </c>
      <c r="V59" s="71"/>
      <c r="W59" s="71"/>
    </row>
    <row r="60" spans="1:23" s="70" customFormat="1" ht="14.4" x14ac:dyDescent="0.25">
      <c r="B60" s="151"/>
      <c r="C60" s="151"/>
      <c r="D60" s="178"/>
      <c r="E60" s="154"/>
      <c r="F60" s="183"/>
      <c r="G60" s="69" t="s">
        <v>140</v>
      </c>
      <c r="H60" s="67"/>
      <c r="I60" s="68" t="e">
        <f>VLOOKUP(H60,Criterios!$B$3:$C$6,2,FALSE)</f>
        <v>#N/A</v>
      </c>
      <c r="J60" s="67"/>
      <c r="K60" s="68" t="e">
        <f>VLOOKUP(J60,Criterios!$B$7:$C$9,2,FALSE)</f>
        <v>#N/A</v>
      </c>
      <c r="L60" s="67"/>
      <c r="M60" s="67"/>
      <c r="N60" s="67"/>
      <c r="O60" s="67"/>
      <c r="P60" s="67"/>
      <c r="Q60" s="66" t="e">
        <f t="shared" si="2"/>
        <v>#N/A</v>
      </c>
      <c r="R60" s="66" t="e">
        <f>(R59-(R59*Q60))</f>
        <v>#N/A</v>
      </c>
      <c r="S60" s="185"/>
      <c r="T60" s="164"/>
      <c r="U60" s="161"/>
      <c r="V60" s="71"/>
      <c r="W60" s="71"/>
    </row>
    <row r="61" spans="1:23" s="70" customFormat="1" ht="14.4" x14ac:dyDescent="0.25">
      <c r="B61" s="151"/>
      <c r="C61" s="151"/>
      <c r="D61" s="178"/>
      <c r="E61" s="154"/>
      <c r="F61" s="183" t="s">
        <v>143</v>
      </c>
      <c r="G61" s="69" t="s">
        <v>141</v>
      </c>
      <c r="H61" s="67"/>
      <c r="I61" s="68" t="e">
        <f>VLOOKUP(H61,Criterios!$B$3:$C$6,2,FALSE)</f>
        <v>#N/A</v>
      </c>
      <c r="J61" s="67"/>
      <c r="K61" s="68" t="e">
        <f>VLOOKUP(J61,Criterios!$B$7:$C$9,2,FALSE)</f>
        <v>#N/A</v>
      </c>
      <c r="L61" s="67"/>
      <c r="M61" s="67"/>
      <c r="N61" s="67"/>
      <c r="O61" s="67"/>
      <c r="P61" s="67"/>
      <c r="Q61" s="66" t="e">
        <f t="shared" si="2"/>
        <v>#N/A</v>
      </c>
      <c r="R61" s="66" t="e">
        <f>IF(Q61&gt;1%,(R60-(R60*Q61)),Q61)</f>
        <v>#N/A</v>
      </c>
      <c r="S61" s="185" t="e">
        <f>IF(R62&gt;1%,R62,R61)</f>
        <v>#N/A</v>
      </c>
      <c r="T61" s="164"/>
      <c r="U61" s="161"/>
      <c r="V61" s="71"/>
      <c r="W61" s="71"/>
    </row>
    <row r="62" spans="1:23" s="70" customFormat="1" ht="14.4" x14ac:dyDescent="0.25">
      <c r="B62" s="151"/>
      <c r="C62" s="151"/>
      <c r="D62" s="178"/>
      <c r="E62" s="154"/>
      <c r="F62" s="183"/>
      <c r="G62" s="69" t="s">
        <v>140</v>
      </c>
      <c r="H62" s="67"/>
      <c r="I62" s="68" t="e">
        <f>VLOOKUP(H62,Criterios!$B$3:$C$6,2,FALSE)</f>
        <v>#N/A</v>
      </c>
      <c r="J62" s="67"/>
      <c r="K62" s="68" t="e">
        <f>VLOOKUP(J62,Criterios!$B$7:$C$9,2,FALSE)</f>
        <v>#N/A</v>
      </c>
      <c r="L62" s="67"/>
      <c r="M62" s="67"/>
      <c r="N62" s="67"/>
      <c r="O62" s="67"/>
      <c r="P62" s="67"/>
      <c r="Q62" s="66" t="e">
        <f t="shared" si="2"/>
        <v>#N/A</v>
      </c>
      <c r="R62" s="66" t="e">
        <f>(R61-(R61*Q62))</f>
        <v>#N/A</v>
      </c>
      <c r="S62" s="185"/>
      <c r="T62" s="164"/>
      <c r="U62" s="161"/>
      <c r="V62" s="71"/>
      <c r="W62" s="71"/>
    </row>
    <row r="63" spans="1:23" s="70" customFormat="1" ht="14.4" x14ac:dyDescent="0.25">
      <c r="B63" s="151"/>
      <c r="C63" s="151"/>
      <c r="D63" s="178"/>
      <c r="E63" s="154"/>
      <c r="F63" s="186" t="s">
        <v>142</v>
      </c>
      <c r="G63" s="65" t="s">
        <v>141</v>
      </c>
      <c r="H63" s="63"/>
      <c r="I63" s="64" t="e">
        <f>VLOOKUP(H63,Criterios!$B$3:$C$6,2,FALSE)</f>
        <v>#N/A</v>
      </c>
      <c r="J63" s="67"/>
      <c r="K63" s="64" t="e">
        <f>VLOOKUP(J63,Criterios!$B$7:$C$9,2,FALSE)</f>
        <v>#N/A</v>
      </c>
      <c r="L63" s="63"/>
      <c r="M63" s="63"/>
      <c r="N63" s="63"/>
      <c r="O63" s="63"/>
      <c r="P63" s="63"/>
      <c r="Q63" s="62" t="e">
        <f t="shared" si="2"/>
        <v>#N/A</v>
      </c>
      <c r="R63" s="62" t="e">
        <f>IF(Q63&gt;1%,(R62-(R62*Q63)),Q63)</f>
        <v>#N/A</v>
      </c>
      <c r="S63" s="172" t="e">
        <f>IF(R64&gt;1%,R64,R63)</f>
        <v>#N/A</v>
      </c>
      <c r="T63" s="164"/>
      <c r="U63" s="161"/>
      <c r="V63" s="71"/>
      <c r="W63" s="71"/>
    </row>
    <row r="64" spans="1:23" s="70" customFormat="1" ht="14.4" x14ac:dyDescent="0.25">
      <c r="B64" s="152"/>
      <c r="C64" s="152"/>
      <c r="D64" s="179"/>
      <c r="E64" s="155"/>
      <c r="F64" s="187"/>
      <c r="G64" s="61" t="s">
        <v>140</v>
      </c>
      <c r="H64" s="59"/>
      <c r="I64" s="60" t="e">
        <f>VLOOKUP(H64,Criterios!$B$3:$C$6,2,FALSE)</f>
        <v>#N/A</v>
      </c>
      <c r="J64" s="59"/>
      <c r="K64" s="60" t="e">
        <f>VLOOKUP(J64,Criterios!$B$7:$C$9,2,FALSE)</f>
        <v>#N/A</v>
      </c>
      <c r="L64" s="59"/>
      <c r="M64" s="59"/>
      <c r="N64" s="59"/>
      <c r="O64" s="59"/>
      <c r="P64" s="59"/>
      <c r="Q64" s="58" t="e">
        <f t="shared" si="2"/>
        <v>#N/A</v>
      </c>
      <c r="R64" s="58" t="e">
        <f>IF(Q64&gt;1%,(R63-(R63*Q64)),Q64)</f>
        <v>#N/A</v>
      </c>
      <c r="S64" s="173"/>
      <c r="T64" s="165"/>
      <c r="U64" s="162"/>
      <c r="V64" s="71"/>
      <c r="W64" s="71"/>
    </row>
    <row r="65" spans="1:23" s="70" customFormat="1" ht="14.4" x14ac:dyDescent="0.25">
      <c r="B65" s="150"/>
      <c r="C65" s="150"/>
      <c r="D65" s="177"/>
      <c r="E65" s="153" t="e">
        <f>VLOOKUP(D65,Criterios!$A$20:$B$24,2,FALSE)</f>
        <v>#N/A</v>
      </c>
      <c r="F65" s="182" t="s">
        <v>144</v>
      </c>
      <c r="G65" s="75" t="s">
        <v>141</v>
      </c>
      <c r="H65" s="73"/>
      <c r="I65" s="74" t="e">
        <f>VLOOKUP(H65,Criterios!$B$3:$C$6,2,FALSE)</f>
        <v>#N/A</v>
      </c>
      <c r="J65" s="73"/>
      <c r="K65" s="74" t="e">
        <f>VLOOKUP(J65,Criterios!$B$7:$C$9,2,FALSE)</f>
        <v>#N/A</v>
      </c>
      <c r="L65" s="73"/>
      <c r="M65" s="73"/>
      <c r="N65" s="73"/>
      <c r="O65" s="73"/>
      <c r="P65" s="73"/>
      <c r="Q65" s="72" t="e">
        <f t="shared" si="2"/>
        <v>#N/A</v>
      </c>
      <c r="R65" s="72" t="e">
        <f>(E65-(E65*Q65))</f>
        <v>#N/A</v>
      </c>
      <c r="S65" s="184" t="e">
        <f>IF(R66&gt;1%,R66,R65)</f>
        <v>#N/A</v>
      </c>
      <c r="T65" s="163" t="e">
        <f>IF(S69&gt;1%,S69,(IF(S67&gt;1%,S67,S65)))</f>
        <v>#N/A</v>
      </c>
      <c r="U65" s="160" t="e">
        <f>IF(T65&lt;=20%,Criterios!$A$20,IF(T65&lt;=40%,Criterios!$A$21,IF(T65&lt;=60%,Criterios!$A$22,IF(T65&lt;=80,Criterios!$A$23,Criterios!$A$24))))</f>
        <v>#N/A</v>
      </c>
      <c r="V65" s="71"/>
      <c r="W65" s="71"/>
    </row>
    <row r="66" spans="1:23" s="56" customFormat="1" ht="13.8" x14ac:dyDescent="0.25">
      <c r="B66" s="151"/>
      <c r="C66" s="151"/>
      <c r="D66" s="178"/>
      <c r="E66" s="154"/>
      <c r="F66" s="183"/>
      <c r="G66" s="69" t="s">
        <v>140</v>
      </c>
      <c r="H66" s="67"/>
      <c r="I66" s="68" t="e">
        <f>VLOOKUP(H66,Criterios!$B$3:$C$6,2,FALSE)</f>
        <v>#N/A</v>
      </c>
      <c r="J66" s="67"/>
      <c r="K66" s="68" t="e">
        <f>VLOOKUP(J66,Criterios!$B$7:$C$9,2,FALSE)</f>
        <v>#N/A</v>
      </c>
      <c r="L66" s="67"/>
      <c r="M66" s="67"/>
      <c r="N66" s="67"/>
      <c r="O66" s="67"/>
      <c r="P66" s="67"/>
      <c r="Q66" s="66" t="e">
        <f t="shared" si="2"/>
        <v>#N/A</v>
      </c>
      <c r="R66" s="66" t="e">
        <f>(R65-(R65*Q66))</f>
        <v>#N/A</v>
      </c>
      <c r="S66" s="185"/>
      <c r="T66" s="164"/>
      <c r="U66" s="161"/>
      <c r="V66" s="57"/>
      <c r="W66" s="57"/>
    </row>
    <row r="67" spans="1:23" s="56" customFormat="1" ht="13.8" x14ac:dyDescent="0.25">
      <c r="B67" s="151"/>
      <c r="C67" s="151"/>
      <c r="D67" s="178"/>
      <c r="E67" s="154"/>
      <c r="F67" s="183" t="s">
        <v>143</v>
      </c>
      <c r="G67" s="69" t="s">
        <v>141</v>
      </c>
      <c r="H67" s="67"/>
      <c r="I67" s="68" t="e">
        <f>VLOOKUP(H67,Criterios!$B$3:$C$6,2,FALSE)</f>
        <v>#N/A</v>
      </c>
      <c r="J67" s="67"/>
      <c r="K67" s="68" t="e">
        <f>VLOOKUP(J67,Criterios!$B$7:$C$9,2,FALSE)</f>
        <v>#N/A</v>
      </c>
      <c r="L67" s="67"/>
      <c r="M67" s="67"/>
      <c r="N67" s="67"/>
      <c r="O67" s="67"/>
      <c r="P67" s="67"/>
      <c r="Q67" s="66" t="e">
        <f t="shared" si="2"/>
        <v>#N/A</v>
      </c>
      <c r="R67" s="66" t="e">
        <f>IF(Q67&gt;1%,(R66-(R66*Q67)),Q67)</f>
        <v>#N/A</v>
      </c>
      <c r="S67" s="185" t="e">
        <f>IF(R68&gt;1%,R68,R67)</f>
        <v>#N/A</v>
      </c>
      <c r="T67" s="164"/>
      <c r="U67" s="161"/>
      <c r="V67" s="57"/>
      <c r="W67" s="57"/>
    </row>
    <row r="68" spans="1:23" s="56" customFormat="1" ht="13.8" x14ac:dyDescent="0.25">
      <c r="B68" s="151"/>
      <c r="C68" s="151"/>
      <c r="D68" s="178"/>
      <c r="E68" s="154"/>
      <c r="F68" s="183"/>
      <c r="G68" s="69" t="s">
        <v>140</v>
      </c>
      <c r="H68" s="67"/>
      <c r="I68" s="68" t="e">
        <f>VLOOKUP(H68,Criterios!$B$3:$C$6,2,FALSE)</f>
        <v>#N/A</v>
      </c>
      <c r="J68" s="67"/>
      <c r="K68" s="68" t="e">
        <f>VLOOKUP(J68,Criterios!$B$7:$C$9,2,FALSE)</f>
        <v>#N/A</v>
      </c>
      <c r="L68" s="67"/>
      <c r="M68" s="67"/>
      <c r="N68" s="67"/>
      <c r="O68" s="67"/>
      <c r="P68" s="67"/>
      <c r="Q68" s="66" t="e">
        <f t="shared" si="2"/>
        <v>#N/A</v>
      </c>
      <c r="R68" s="66" t="e">
        <f>(R67-(R67*Q68))</f>
        <v>#N/A</v>
      </c>
      <c r="S68" s="185"/>
      <c r="T68" s="164"/>
      <c r="U68" s="161"/>
      <c r="V68" s="57"/>
      <c r="W68" s="57"/>
    </row>
    <row r="69" spans="1:23" s="56" customFormat="1" ht="13.8" x14ac:dyDescent="0.25">
      <c r="B69" s="151"/>
      <c r="C69" s="151"/>
      <c r="D69" s="178"/>
      <c r="E69" s="154"/>
      <c r="F69" s="186" t="s">
        <v>142</v>
      </c>
      <c r="G69" s="65" t="s">
        <v>141</v>
      </c>
      <c r="H69" s="63"/>
      <c r="I69" s="64" t="e">
        <f>VLOOKUP(H69,Criterios!$B$3:$C$6,2,FALSE)</f>
        <v>#N/A</v>
      </c>
      <c r="J69" s="63"/>
      <c r="K69" s="64" t="e">
        <f>VLOOKUP(J69,Criterios!$B$7:$C$9,2,FALSE)</f>
        <v>#N/A</v>
      </c>
      <c r="L69" s="63"/>
      <c r="M69" s="63"/>
      <c r="N69" s="63"/>
      <c r="O69" s="63"/>
      <c r="P69" s="63"/>
      <c r="Q69" s="62" t="e">
        <f t="shared" si="2"/>
        <v>#N/A</v>
      </c>
      <c r="R69" s="62" t="e">
        <f>IF(Q69&gt;1%,(R68-(R68*Q69)),Q69)</f>
        <v>#N/A</v>
      </c>
      <c r="S69" s="172" t="e">
        <f>IF(R70&gt;1%,R70,R69)</f>
        <v>#N/A</v>
      </c>
      <c r="T69" s="164"/>
      <c r="U69" s="161"/>
      <c r="V69" s="57"/>
      <c r="W69" s="57"/>
    </row>
    <row r="70" spans="1:23" s="56" customFormat="1" ht="13.8" x14ac:dyDescent="0.25">
      <c r="B70" s="152"/>
      <c r="C70" s="152"/>
      <c r="D70" s="179"/>
      <c r="E70" s="155"/>
      <c r="F70" s="187"/>
      <c r="G70" s="61" t="s">
        <v>140</v>
      </c>
      <c r="H70" s="59"/>
      <c r="I70" s="60" t="e">
        <f>VLOOKUP(H70,Criterios!$B$3:$C$6,2,FALSE)</f>
        <v>#N/A</v>
      </c>
      <c r="J70" s="59"/>
      <c r="K70" s="60" t="e">
        <f>VLOOKUP(J70,Criterios!$B$7:$C$9,2,FALSE)</f>
        <v>#N/A</v>
      </c>
      <c r="L70" s="59"/>
      <c r="M70" s="59"/>
      <c r="N70" s="59"/>
      <c r="O70" s="59"/>
      <c r="P70" s="59"/>
      <c r="Q70" s="58" t="e">
        <f t="shared" si="2"/>
        <v>#N/A</v>
      </c>
      <c r="R70" s="58" t="e">
        <f>IF(Q70&gt;1%,(R69-(R69*Q70)),Q70)</f>
        <v>#N/A</v>
      </c>
      <c r="S70" s="173"/>
      <c r="T70" s="165"/>
      <c r="U70" s="162"/>
      <c r="V70" s="57"/>
      <c r="W70" s="57"/>
    </row>
    <row r="71" spans="1:23" s="77" customFormat="1" ht="13.8" x14ac:dyDescent="0.25">
      <c r="B71" s="150"/>
      <c r="C71" s="150"/>
      <c r="D71" s="177"/>
      <c r="E71" s="153" t="e">
        <f>VLOOKUP(D71,Criterios!$A$20:$B$24,2,FALSE)</f>
        <v>#N/A</v>
      </c>
      <c r="F71" s="182" t="s">
        <v>144</v>
      </c>
      <c r="G71" s="75" t="s">
        <v>141</v>
      </c>
      <c r="H71" s="73"/>
      <c r="I71" s="74" t="e">
        <f>VLOOKUP(H71,Criterios!$B$3:$C$6,2,FALSE)</f>
        <v>#N/A</v>
      </c>
      <c r="J71" s="73"/>
      <c r="K71" s="74" t="e">
        <f>VLOOKUP(J71,Criterios!$B$7:$C$9,2,FALSE)</f>
        <v>#N/A</v>
      </c>
      <c r="L71" s="73"/>
      <c r="M71" s="73"/>
      <c r="N71" s="73"/>
      <c r="O71" s="73"/>
      <c r="P71" s="73"/>
      <c r="Q71" s="72" t="e">
        <f t="shared" si="2"/>
        <v>#N/A</v>
      </c>
      <c r="R71" s="72" t="e">
        <f>(E71-(E71*Q71))</f>
        <v>#N/A</v>
      </c>
      <c r="S71" s="184" t="e">
        <f>IF(R72&gt;1%,R72,R71)</f>
        <v>#N/A</v>
      </c>
      <c r="T71" s="163" t="e">
        <f>IF(S75&gt;1%,S75,(IF(S73&gt;1%,S73,S71)))</f>
        <v>#N/A</v>
      </c>
      <c r="U71" s="160" t="e">
        <f>IF(T71&lt;=20%,Criterios!$A$20,IF(T71&lt;=40%,Criterios!$A$21,IF(T71&lt;=60%,Criterios!$A$22,IF(T71&lt;=80,Criterios!$A$23,Criterios!$A$24))))</f>
        <v>#N/A</v>
      </c>
      <c r="V71" s="78"/>
      <c r="W71" s="78"/>
    </row>
    <row r="72" spans="1:23" s="77" customFormat="1" ht="13.8" x14ac:dyDescent="0.25">
      <c r="B72" s="151"/>
      <c r="C72" s="151"/>
      <c r="D72" s="178"/>
      <c r="E72" s="154"/>
      <c r="F72" s="183"/>
      <c r="G72" s="69" t="s">
        <v>140</v>
      </c>
      <c r="H72" s="67"/>
      <c r="I72" s="68" t="e">
        <f>VLOOKUP(H72,Criterios!$B$3:$C$6,2,FALSE)</f>
        <v>#N/A</v>
      </c>
      <c r="J72" s="67"/>
      <c r="K72" s="68" t="e">
        <f>VLOOKUP(J72,Criterios!$B$7:$C$9,2,FALSE)</f>
        <v>#N/A</v>
      </c>
      <c r="L72" s="67"/>
      <c r="M72" s="67"/>
      <c r="N72" s="67"/>
      <c r="O72" s="67"/>
      <c r="P72" s="67"/>
      <c r="Q72" s="66" t="e">
        <f t="shared" si="2"/>
        <v>#N/A</v>
      </c>
      <c r="R72" s="66" t="e">
        <f>(R71-(R71*Q72))</f>
        <v>#N/A</v>
      </c>
      <c r="S72" s="185"/>
      <c r="T72" s="164"/>
      <c r="U72" s="161"/>
      <c r="V72" s="78"/>
      <c r="W72" s="78"/>
    </row>
    <row r="73" spans="1:23" s="77" customFormat="1" ht="13.8" x14ac:dyDescent="0.25">
      <c r="B73" s="151"/>
      <c r="C73" s="151"/>
      <c r="D73" s="178"/>
      <c r="E73" s="154"/>
      <c r="F73" s="183" t="s">
        <v>143</v>
      </c>
      <c r="G73" s="69" t="s">
        <v>141</v>
      </c>
      <c r="H73" s="67"/>
      <c r="I73" s="68" t="e">
        <f>VLOOKUP(H73,Criterios!$B$3:$C$6,2,FALSE)</f>
        <v>#N/A</v>
      </c>
      <c r="J73" s="67"/>
      <c r="K73" s="68" t="e">
        <f>VLOOKUP(J73,Criterios!$B$7:$C$9,2,FALSE)</f>
        <v>#N/A</v>
      </c>
      <c r="L73" s="67"/>
      <c r="M73" s="67"/>
      <c r="N73" s="67"/>
      <c r="O73" s="67"/>
      <c r="P73" s="67"/>
      <c r="Q73" s="66" t="e">
        <f t="shared" si="2"/>
        <v>#N/A</v>
      </c>
      <c r="R73" s="66" t="e">
        <f>IF(Q73&gt;1%,(R72-(R72*Q73)),Q73)</f>
        <v>#N/A</v>
      </c>
      <c r="S73" s="185" t="e">
        <f>IF(R74&gt;1%,R74,R73)</f>
        <v>#N/A</v>
      </c>
      <c r="T73" s="164"/>
      <c r="U73" s="161"/>
      <c r="V73" s="78"/>
      <c r="W73" s="78"/>
    </row>
    <row r="74" spans="1:23" s="77" customFormat="1" ht="13.8" x14ac:dyDescent="0.25">
      <c r="B74" s="151"/>
      <c r="C74" s="151"/>
      <c r="D74" s="178"/>
      <c r="E74" s="154"/>
      <c r="F74" s="183"/>
      <c r="G74" s="69" t="s">
        <v>140</v>
      </c>
      <c r="H74" s="67"/>
      <c r="I74" s="68" t="e">
        <f>VLOOKUP(H74,Criterios!$B$3:$C$6,2,FALSE)</f>
        <v>#N/A</v>
      </c>
      <c r="J74" s="67"/>
      <c r="K74" s="68" t="e">
        <f>VLOOKUP(J74,Criterios!$B$7:$C$9,2,FALSE)</f>
        <v>#N/A</v>
      </c>
      <c r="L74" s="67"/>
      <c r="M74" s="67"/>
      <c r="N74" s="67"/>
      <c r="O74" s="67"/>
      <c r="P74" s="67"/>
      <c r="Q74" s="66" t="e">
        <f t="shared" si="2"/>
        <v>#N/A</v>
      </c>
      <c r="R74" s="66" t="e">
        <f>(R73-(R73*Q74))</f>
        <v>#N/A</v>
      </c>
      <c r="S74" s="185"/>
      <c r="T74" s="164"/>
      <c r="U74" s="161"/>
      <c r="V74" s="78"/>
      <c r="W74" s="78"/>
    </row>
    <row r="75" spans="1:23" s="77" customFormat="1" ht="13.8" x14ac:dyDescent="0.25">
      <c r="B75" s="151"/>
      <c r="C75" s="151"/>
      <c r="D75" s="178"/>
      <c r="E75" s="154"/>
      <c r="F75" s="186" t="s">
        <v>142</v>
      </c>
      <c r="G75" s="65" t="s">
        <v>141</v>
      </c>
      <c r="H75" s="63"/>
      <c r="I75" s="64" t="e">
        <f>VLOOKUP(H75,Criterios!$B$3:$C$6,2,FALSE)</f>
        <v>#N/A</v>
      </c>
      <c r="J75" s="63"/>
      <c r="K75" s="64" t="e">
        <f>VLOOKUP(J75,Criterios!$B$7:$C$9,2,FALSE)</f>
        <v>#N/A</v>
      </c>
      <c r="L75" s="63"/>
      <c r="M75" s="63"/>
      <c r="N75" s="63"/>
      <c r="O75" s="63"/>
      <c r="P75" s="63"/>
      <c r="Q75" s="62" t="e">
        <f t="shared" si="2"/>
        <v>#N/A</v>
      </c>
      <c r="R75" s="62" t="e">
        <f>IF(Q75&gt;1%,(R74-(R74*Q75)),Q75)</f>
        <v>#N/A</v>
      </c>
      <c r="S75" s="172" t="e">
        <f>IF(R76&gt;1%,R76,R75)</f>
        <v>#N/A</v>
      </c>
      <c r="T75" s="164"/>
      <c r="U75" s="161"/>
      <c r="V75" s="78"/>
      <c r="W75" s="78"/>
    </row>
    <row r="76" spans="1:23" x14ac:dyDescent="0.25">
      <c r="B76" s="152"/>
      <c r="C76" s="152"/>
      <c r="D76" s="179"/>
      <c r="E76" s="155"/>
      <c r="F76" s="187"/>
      <c r="G76" s="61" t="s">
        <v>140</v>
      </c>
      <c r="H76" s="59"/>
      <c r="I76" s="60" t="e">
        <f>VLOOKUP(H76,Criterios!$B$3:$C$6,2,FALSE)</f>
        <v>#N/A</v>
      </c>
      <c r="J76" s="59"/>
      <c r="K76" s="60" t="e">
        <f>VLOOKUP(J76,Criterios!$B$7:$C$9,2,FALSE)</f>
        <v>#N/A</v>
      </c>
      <c r="L76" s="59"/>
      <c r="M76" s="59"/>
      <c r="N76" s="59"/>
      <c r="O76" s="59"/>
      <c r="P76" s="59"/>
      <c r="Q76" s="58" t="e">
        <f t="shared" si="2"/>
        <v>#N/A</v>
      </c>
      <c r="R76" s="58" t="e">
        <f>IF(Q76&gt;1%,(R75-(R75*Q76)),Q76)</f>
        <v>#N/A</v>
      </c>
      <c r="S76" s="173"/>
      <c r="T76" s="165"/>
      <c r="U76" s="162"/>
      <c r="V76" s="76"/>
      <c r="W76" s="76"/>
    </row>
    <row r="77" spans="1:23" ht="14.4" x14ac:dyDescent="0.25">
      <c r="A77" s="70"/>
      <c r="B77" s="150"/>
      <c r="C77" s="150"/>
      <c r="D77" s="177"/>
      <c r="E77" s="153" t="e">
        <f>VLOOKUP(D77,Criterios!$A$20:$B$24,2,FALSE)</f>
        <v>#N/A</v>
      </c>
      <c r="F77" s="182" t="s">
        <v>144</v>
      </c>
      <c r="G77" s="75" t="s">
        <v>141</v>
      </c>
      <c r="H77" s="73"/>
      <c r="I77" s="74" t="e">
        <f>VLOOKUP(H77,Criterios!$B$3:$C$6,2,FALSE)</f>
        <v>#N/A</v>
      </c>
      <c r="J77" s="73"/>
      <c r="K77" s="74" t="e">
        <f>VLOOKUP(J77,Criterios!$B$7:$C$9,2,FALSE)</f>
        <v>#N/A</v>
      </c>
      <c r="L77" s="73"/>
      <c r="M77" s="73"/>
      <c r="N77" s="73"/>
      <c r="O77" s="73"/>
      <c r="P77" s="73"/>
      <c r="Q77" s="72" t="e">
        <f t="shared" si="2"/>
        <v>#N/A</v>
      </c>
      <c r="R77" s="72" t="e">
        <f>(E77-(E77*Q77))</f>
        <v>#N/A</v>
      </c>
      <c r="S77" s="184" t="e">
        <f>IF(R78&gt;1%,R78,R77)</f>
        <v>#N/A</v>
      </c>
      <c r="T77" s="163" t="e">
        <f>IF(S81&gt;1%,S81,(IF(S79&gt;1%,S79,S77)))</f>
        <v>#N/A</v>
      </c>
      <c r="U77" s="160" t="e">
        <f>IF(T77&lt;=20%,Criterios!$A$20,IF(T77&lt;=40%,Criterios!$A$21,IF(T77&lt;=60%,Criterios!$A$22,IF(T77&lt;=80,Criterios!$A$23,Criterios!$A$24))))</f>
        <v>#N/A</v>
      </c>
      <c r="V77" s="76"/>
      <c r="W77" s="76"/>
    </row>
    <row r="78" spans="1:23" ht="14.4" x14ac:dyDescent="0.25">
      <c r="A78" s="70"/>
      <c r="B78" s="151"/>
      <c r="C78" s="151"/>
      <c r="D78" s="178"/>
      <c r="E78" s="154"/>
      <c r="F78" s="183"/>
      <c r="G78" s="69" t="s">
        <v>140</v>
      </c>
      <c r="H78" s="67"/>
      <c r="I78" s="68" t="e">
        <f>VLOOKUP(H78,Criterios!$B$3:$C$6,2,FALSE)</f>
        <v>#N/A</v>
      </c>
      <c r="J78" s="67"/>
      <c r="K78" s="68" t="e">
        <f>VLOOKUP(J78,Criterios!$B$7:$C$9,2,FALSE)</f>
        <v>#N/A</v>
      </c>
      <c r="L78" s="67"/>
      <c r="M78" s="67"/>
      <c r="N78" s="67"/>
      <c r="O78" s="67"/>
      <c r="P78" s="67"/>
      <c r="Q78" s="66" t="e">
        <f t="shared" si="2"/>
        <v>#N/A</v>
      </c>
      <c r="R78" s="66" t="e">
        <f>(R77-(R77*Q78))</f>
        <v>#N/A</v>
      </c>
      <c r="S78" s="185"/>
      <c r="T78" s="164"/>
      <c r="U78" s="161"/>
      <c r="V78" s="76"/>
      <c r="W78" s="76"/>
    </row>
    <row r="79" spans="1:23" ht="14.4" x14ac:dyDescent="0.25">
      <c r="A79" s="70"/>
      <c r="B79" s="151"/>
      <c r="C79" s="151"/>
      <c r="D79" s="178"/>
      <c r="E79" s="154"/>
      <c r="F79" s="183" t="s">
        <v>143</v>
      </c>
      <c r="G79" s="69" t="s">
        <v>141</v>
      </c>
      <c r="H79" s="67"/>
      <c r="I79" s="68" t="e">
        <f>VLOOKUP(H79,Criterios!$B$3:$C$6,2,FALSE)</f>
        <v>#N/A</v>
      </c>
      <c r="J79" s="67"/>
      <c r="K79" s="68" t="e">
        <f>VLOOKUP(J79,Criterios!$B$7:$C$9,2,FALSE)</f>
        <v>#N/A</v>
      </c>
      <c r="L79" s="67"/>
      <c r="M79" s="67"/>
      <c r="N79" s="67"/>
      <c r="O79" s="67"/>
      <c r="P79" s="67"/>
      <c r="Q79" s="66" t="e">
        <f t="shared" si="2"/>
        <v>#N/A</v>
      </c>
      <c r="R79" s="66" t="e">
        <f>IF(Q79&gt;1%,(R78-(R78*Q79)),Q79)</f>
        <v>#N/A</v>
      </c>
      <c r="S79" s="185" t="e">
        <f>IF(R80&gt;1%,R80,R79)</f>
        <v>#N/A</v>
      </c>
      <c r="T79" s="164"/>
      <c r="U79" s="161"/>
      <c r="V79" s="76"/>
      <c r="W79" s="76"/>
    </row>
    <row r="80" spans="1:23" ht="14.4" x14ac:dyDescent="0.25">
      <c r="A80" s="70"/>
      <c r="B80" s="151"/>
      <c r="C80" s="151"/>
      <c r="D80" s="178"/>
      <c r="E80" s="154"/>
      <c r="F80" s="183"/>
      <c r="G80" s="69" t="s">
        <v>140</v>
      </c>
      <c r="H80" s="67"/>
      <c r="I80" s="68" t="e">
        <f>VLOOKUP(H80,Criterios!$B$3:$C$6,2,FALSE)</f>
        <v>#N/A</v>
      </c>
      <c r="J80" s="67"/>
      <c r="K80" s="68" t="e">
        <f>VLOOKUP(J80,Criterios!$B$7:$C$9,2,FALSE)</f>
        <v>#N/A</v>
      </c>
      <c r="L80" s="67"/>
      <c r="M80" s="67"/>
      <c r="N80" s="67"/>
      <c r="O80" s="67"/>
      <c r="P80" s="67"/>
      <c r="Q80" s="66" t="e">
        <f t="shared" si="2"/>
        <v>#N/A</v>
      </c>
      <c r="R80" s="66" t="e">
        <f>(R79-(R79*Q80))</f>
        <v>#N/A</v>
      </c>
      <c r="S80" s="185"/>
      <c r="T80" s="164"/>
      <c r="U80" s="161"/>
      <c r="V80" s="76"/>
      <c r="W80" s="76"/>
    </row>
    <row r="81" spans="1:23" ht="14.4" x14ac:dyDescent="0.25">
      <c r="A81" s="70"/>
      <c r="B81" s="151"/>
      <c r="C81" s="151"/>
      <c r="D81" s="178"/>
      <c r="E81" s="154"/>
      <c r="F81" s="186" t="s">
        <v>142</v>
      </c>
      <c r="G81" s="65" t="s">
        <v>141</v>
      </c>
      <c r="H81" s="63"/>
      <c r="I81" s="64" t="e">
        <f>VLOOKUP(H81,Criterios!$B$3:$C$6,2,FALSE)</f>
        <v>#N/A</v>
      </c>
      <c r="J81" s="63"/>
      <c r="K81" s="64" t="e">
        <f>VLOOKUP(J81,Criterios!$B$7:$C$9,2,FALSE)</f>
        <v>#N/A</v>
      </c>
      <c r="L81" s="63"/>
      <c r="M81" s="63"/>
      <c r="N81" s="63"/>
      <c r="O81" s="63"/>
      <c r="P81" s="63"/>
      <c r="Q81" s="62" t="e">
        <f t="shared" si="2"/>
        <v>#N/A</v>
      </c>
      <c r="R81" s="62" t="e">
        <f>IF(Q81&gt;1%,(R80-(R80*Q81)),Q81)</f>
        <v>#N/A</v>
      </c>
      <c r="S81" s="172" t="e">
        <f>IF(R82&gt;1%,R82,R81)</f>
        <v>#N/A</v>
      </c>
      <c r="T81" s="164"/>
      <c r="U81" s="161"/>
      <c r="V81" s="76"/>
      <c r="W81" s="76"/>
    </row>
    <row r="82" spans="1:23" ht="14.4" x14ac:dyDescent="0.25">
      <c r="A82" s="70"/>
      <c r="B82" s="152"/>
      <c r="C82" s="152"/>
      <c r="D82" s="179"/>
      <c r="E82" s="155"/>
      <c r="F82" s="187"/>
      <c r="G82" s="61" t="s">
        <v>140</v>
      </c>
      <c r="H82" s="59"/>
      <c r="I82" s="60" t="e">
        <f>VLOOKUP(H82,Criterios!$B$3:$C$6,2,FALSE)</f>
        <v>#N/A</v>
      </c>
      <c r="J82" s="59"/>
      <c r="K82" s="60" t="e">
        <f>VLOOKUP(J82,Criterios!$B$7:$C$9,2,FALSE)</f>
        <v>#N/A</v>
      </c>
      <c r="L82" s="59"/>
      <c r="M82" s="59"/>
      <c r="N82" s="59"/>
      <c r="O82" s="59"/>
      <c r="P82" s="59"/>
      <c r="Q82" s="58" t="e">
        <f t="shared" si="2"/>
        <v>#N/A</v>
      </c>
      <c r="R82" s="58" t="e">
        <f>IF(Q82&gt;1%,(R81-(R81*Q82)),Q82)</f>
        <v>#N/A</v>
      </c>
      <c r="S82" s="173"/>
      <c r="T82" s="165"/>
      <c r="U82" s="162"/>
      <c r="V82" s="76"/>
      <c r="W82" s="76"/>
    </row>
    <row r="83" spans="1:23" s="70" customFormat="1" ht="14.4" x14ac:dyDescent="0.25">
      <c r="B83" s="150"/>
      <c r="C83" s="150"/>
      <c r="D83" s="177"/>
      <c r="E83" s="153" t="e">
        <f>VLOOKUP(D83,Criterios!$A$20:$B$24,2,FALSE)</f>
        <v>#N/A</v>
      </c>
      <c r="F83" s="182" t="s">
        <v>144</v>
      </c>
      <c r="G83" s="75" t="s">
        <v>141</v>
      </c>
      <c r="H83" s="73"/>
      <c r="I83" s="74" t="e">
        <f>VLOOKUP(H83,Criterios!$B$3:$C$6,2,FALSE)</f>
        <v>#N/A</v>
      </c>
      <c r="J83" s="73"/>
      <c r="K83" s="74" t="e">
        <f>VLOOKUP(J83,Criterios!$B$7:$C$9,2,FALSE)</f>
        <v>#N/A</v>
      </c>
      <c r="L83" s="73"/>
      <c r="M83" s="73"/>
      <c r="N83" s="73"/>
      <c r="O83" s="73"/>
      <c r="P83" s="73"/>
      <c r="Q83" s="72" t="e">
        <f t="shared" si="2"/>
        <v>#N/A</v>
      </c>
      <c r="R83" s="72" t="e">
        <f>(E83-(E83*Q83))</f>
        <v>#N/A</v>
      </c>
      <c r="S83" s="184" t="e">
        <f>IF(R84&gt;1%,R84,R83)</f>
        <v>#N/A</v>
      </c>
      <c r="T83" s="163" t="e">
        <f>IF(S87&gt;1%,S87,(IF(S85&gt;1%,S85,S83)))</f>
        <v>#N/A</v>
      </c>
      <c r="U83" s="160" t="e">
        <f>IF(T83&lt;=20%,Criterios!$A$20,IF(T83&lt;=40%,Criterios!$A$21,IF(T83&lt;=60%,Criterios!$A$22,IF(T83&lt;=80,Criterios!$A$23,Criterios!$A$24))))</f>
        <v>#N/A</v>
      </c>
      <c r="V83" s="71"/>
      <c r="W83" s="71"/>
    </row>
    <row r="84" spans="1:23" s="56" customFormat="1" ht="13.8" x14ac:dyDescent="0.25">
      <c r="B84" s="151"/>
      <c r="C84" s="151"/>
      <c r="D84" s="178"/>
      <c r="E84" s="154"/>
      <c r="F84" s="183"/>
      <c r="G84" s="69" t="s">
        <v>140</v>
      </c>
      <c r="H84" s="67"/>
      <c r="I84" s="68" t="e">
        <f>VLOOKUP(H84,Criterios!$B$3:$C$6,2,FALSE)</f>
        <v>#N/A</v>
      </c>
      <c r="J84" s="67"/>
      <c r="K84" s="68" t="e">
        <f>VLOOKUP(J84,Criterios!$B$7:$C$9,2,FALSE)</f>
        <v>#N/A</v>
      </c>
      <c r="L84" s="67"/>
      <c r="M84" s="67"/>
      <c r="N84" s="67"/>
      <c r="O84" s="67"/>
      <c r="P84" s="67"/>
      <c r="Q84" s="66" t="e">
        <f t="shared" si="2"/>
        <v>#N/A</v>
      </c>
      <c r="R84" s="66" t="e">
        <f>(R83-(R83*Q84))</f>
        <v>#N/A</v>
      </c>
      <c r="S84" s="185"/>
      <c r="T84" s="164"/>
      <c r="U84" s="161"/>
      <c r="V84" s="57"/>
      <c r="W84" s="57"/>
    </row>
    <row r="85" spans="1:23" s="56" customFormat="1" ht="13.8" x14ac:dyDescent="0.25">
      <c r="B85" s="151"/>
      <c r="C85" s="151"/>
      <c r="D85" s="178"/>
      <c r="E85" s="154"/>
      <c r="F85" s="183" t="s">
        <v>143</v>
      </c>
      <c r="G85" s="69" t="s">
        <v>141</v>
      </c>
      <c r="H85" s="67"/>
      <c r="I85" s="68" t="e">
        <f>VLOOKUP(H85,Criterios!$B$3:$C$6,2,FALSE)</f>
        <v>#N/A</v>
      </c>
      <c r="J85" s="67"/>
      <c r="K85" s="68" t="e">
        <f>VLOOKUP(J85,Criterios!$B$7:$C$9,2,FALSE)</f>
        <v>#N/A</v>
      </c>
      <c r="L85" s="67"/>
      <c r="M85" s="67"/>
      <c r="N85" s="67"/>
      <c r="O85" s="67"/>
      <c r="P85" s="67"/>
      <c r="Q85" s="66" t="e">
        <f t="shared" si="2"/>
        <v>#N/A</v>
      </c>
      <c r="R85" s="66" t="e">
        <f>IF(Q85&gt;1%,(R84-(R84*Q85)),Q85)</f>
        <v>#N/A</v>
      </c>
      <c r="S85" s="185" t="e">
        <f>IF(R86&gt;1%,R86,R85)</f>
        <v>#N/A</v>
      </c>
      <c r="T85" s="164"/>
      <c r="U85" s="161"/>
      <c r="V85" s="57"/>
      <c r="W85" s="57"/>
    </row>
    <row r="86" spans="1:23" s="56" customFormat="1" ht="13.8" x14ac:dyDescent="0.25">
      <c r="B86" s="151"/>
      <c r="C86" s="151"/>
      <c r="D86" s="178"/>
      <c r="E86" s="154"/>
      <c r="F86" s="183"/>
      <c r="G86" s="69" t="s">
        <v>140</v>
      </c>
      <c r="H86" s="67"/>
      <c r="I86" s="68" t="e">
        <f>VLOOKUP(H86,Criterios!$B$3:$C$6,2,FALSE)</f>
        <v>#N/A</v>
      </c>
      <c r="J86" s="67"/>
      <c r="K86" s="68" t="e">
        <f>VLOOKUP(J86,Criterios!$B$7:$C$9,2,FALSE)</f>
        <v>#N/A</v>
      </c>
      <c r="L86" s="67"/>
      <c r="M86" s="67"/>
      <c r="N86" s="67"/>
      <c r="O86" s="67"/>
      <c r="P86" s="67"/>
      <c r="Q86" s="66" t="e">
        <f t="shared" si="2"/>
        <v>#N/A</v>
      </c>
      <c r="R86" s="66" t="e">
        <f>(R85-(R85*Q86))</f>
        <v>#N/A</v>
      </c>
      <c r="S86" s="185"/>
      <c r="T86" s="164"/>
      <c r="U86" s="161"/>
      <c r="V86" s="57"/>
      <c r="W86" s="57"/>
    </row>
    <row r="87" spans="1:23" s="56" customFormat="1" ht="13.8" x14ac:dyDescent="0.25">
      <c r="B87" s="151"/>
      <c r="C87" s="151"/>
      <c r="D87" s="178"/>
      <c r="E87" s="154"/>
      <c r="F87" s="186" t="s">
        <v>142</v>
      </c>
      <c r="G87" s="65" t="s">
        <v>141</v>
      </c>
      <c r="H87" s="63"/>
      <c r="I87" s="64" t="e">
        <f>VLOOKUP(H87,Criterios!$B$3:$C$6,2,FALSE)</f>
        <v>#N/A</v>
      </c>
      <c r="J87" s="63"/>
      <c r="K87" s="64" t="e">
        <f>VLOOKUP(J87,Criterios!$B$7:$C$9,2,FALSE)</f>
        <v>#N/A</v>
      </c>
      <c r="L87" s="63"/>
      <c r="M87" s="63"/>
      <c r="N87" s="63"/>
      <c r="O87" s="63"/>
      <c r="P87" s="63"/>
      <c r="Q87" s="62" t="e">
        <f t="shared" si="2"/>
        <v>#N/A</v>
      </c>
      <c r="R87" s="62" t="e">
        <f>IF(Q87&gt;1%,(R86-(R86*Q87)),Q87)</f>
        <v>#N/A</v>
      </c>
      <c r="S87" s="172" t="e">
        <f>IF(R88&gt;1%,R88,R87)</f>
        <v>#N/A</v>
      </c>
      <c r="T87" s="164"/>
      <c r="U87" s="161"/>
      <c r="V87" s="57"/>
      <c r="W87" s="57"/>
    </row>
    <row r="88" spans="1:23" s="56" customFormat="1" ht="13.8" x14ac:dyDescent="0.25">
      <c r="B88" s="152"/>
      <c r="C88" s="152"/>
      <c r="D88" s="179"/>
      <c r="E88" s="155"/>
      <c r="F88" s="187"/>
      <c r="G88" s="61" t="s">
        <v>140</v>
      </c>
      <c r="H88" s="59"/>
      <c r="I88" s="60" t="e">
        <f>VLOOKUP(H88,Criterios!$B$3:$C$6,2,FALSE)</f>
        <v>#N/A</v>
      </c>
      <c r="J88" s="59"/>
      <c r="K88" s="60" t="e">
        <f>VLOOKUP(J88,Criterios!$B$7:$C$9,2,FALSE)</f>
        <v>#N/A</v>
      </c>
      <c r="L88" s="59"/>
      <c r="M88" s="59"/>
      <c r="N88" s="59"/>
      <c r="O88" s="59"/>
      <c r="P88" s="59"/>
      <c r="Q88" s="58" t="e">
        <f t="shared" si="2"/>
        <v>#N/A</v>
      </c>
      <c r="R88" s="58" t="e">
        <f>IF(Q88&gt;1%,(R87-(R87*Q88)),Q88)</f>
        <v>#N/A</v>
      </c>
      <c r="S88" s="173"/>
      <c r="T88" s="165"/>
      <c r="U88" s="162"/>
      <c r="V88" s="57"/>
      <c r="W88" s="57"/>
    </row>
    <row r="89" spans="1:23" x14ac:dyDescent="0.25">
      <c r="B89" s="55"/>
      <c r="C89" s="55"/>
      <c r="D89" s="55"/>
      <c r="E89" s="55"/>
      <c r="F89" s="55"/>
      <c r="G89" s="55"/>
      <c r="J89" s="52"/>
      <c r="K89" s="52"/>
      <c r="L89" s="52"/>
      <c r="M89" s="52"/>
      <c r="N89" s="52"/>
      <c r="O89" s="52"/>
      <c r="P89" s="52"/>
      <c r="Q89" s="52"/>
      <c r="R89" s="52"/>
      <c r="S89" s="52"/>
      <c r="T89" s="54"/>
      <c r="U89" s="52"/>
    </row>
  </sheetData>
  <mergeCells count="175">
    <mergeCell ref="U83:U88"/>
    <mergeCell ref="S67:S68"/>
    <mergeCell ref="S65:S66"/>
    <mergeCell ref="U77:U82"/>
    <mergeCell ref="B83:B88"/>
    <mergeCell ref="D83:D88"/>
    <mergeCell ref="E83:E88"/>
    <mergeCell ref="F83:F84"/>
    <mergeCell ref="S83:S84"/>
    <mergeCell ref="T83:T88"/>
    <mergeCell ref="F87:F88"/>
    <mergeCell ref="S87:S88"/>
    <mergeCell ref="F85:F86"/>
    <mergeCell ref="S85:S86"/>
    <mergeCell ref="T65:T70"/>
    <mergeCell ref="B65:B70"/>
    <mergeCell ref="D65:D70"/>
    <mergeCell ref="E65:E70"/>
    <mergeCell ref="F65:F66"/>
    <mergeCell ref="F67:F68"/>
    <mergeCell ref="C83:C88"/>
    <mergeCell ref="U71:U76"/>
    <mergeCell ref="T77:T82"/>
    <mergeCell ref="F81:F82"/>
    <mergeCell ref="T14:T19"/>
    <mergeCell ref="D20:D25"/>
    <mergeCell ref="E20:E25"/>
    <mergeCell ref="B42:B47"/>
    <mergeCell ref="D42:D47"/>
    <mergeCell ref="D56:E57"/>
    <mergeCell ref="H56:P56"/>
    <mergeCell ref="Q56:T56"/>
    <mergeCell ref="H57:K57"/>
    <mergeCell ref="L57:P57"/>
    <mergeCell ref="Q57:Q58"/>
    <mergeCell ref="R57:R58"/>
    <mergeCell ref="S57:S58"/>
    <mergeCell ref="E42:E47"/>
    <mergeCell ref="T42:T47"/>
    <mergeCell ref="F44:F45"/>
    <mergeCell ref="D31:E31"/>
    <mergeCell ref="D33:E34"/>
    <mergeCell ref="D36:D41"/>
    <mergeCell ref="U11:U13"/>
    <mergeCell ref="G11:G13"/>
    <mergeCell ref="Q12:Q13"/>
    <mergeCell ref="B36:B41"/>
    <mergeCell ref="F36:F37"/>
    <mergeCell ref="S36:S37"/>
    <mergeCell ref="F11:F13"/>
    <mergeCell ref="T12:T13"/>
    <mergeCell ref="D14:D19"/>
    <mergeCell ref="E14:E19"/>
    <mergeCell ref="F14:F15"/>
    <mergeCell ref="F18:F19"/>
    <mergeCell ref="F33:F35"/>
    <mergeCell ref="G31:H31"/>
    <mergeCell ref="B29:W29"/>
    <mergeCell ref="Q33:T33"/>
    <mergeCell ref="H34:K34"/>
    <mergeCell ref="L34:P34"/>
    <mergeCell ref="C33:C35"/>
    <mergeCell ref="B33:B35"/>
    <mergeCell ref="B31:C31"/>
    <mergeCell ref="U14:U19"/>
    <mergeCell ref="S14:S15"/>
    <mergeCell ref="S18:S19"/>
    <mergeCell ref="U42:U47"/>
    <mergeCell ref="S24:S25"/>
    <mergeCell ref="G56:G58"/>
    <mergeCell ref="U56:U58"/>
    <mergeCell ref="V33:V35"/>
    <mergeCell ref="T36:T41"/>
    <mergeCell ref="U36:U41"/>
    <mergeCell ref="F40:F41"/>
    <mergeCell ref="S40:S41"/>
    <mergeCell ref="H33:P33"/>
    <mergeCell ref="S34:S35"/>
    <mergeCell ref="R34:R35"/>
    <mergeCell ref="F42:F43"/>
    <mergeCell ref="S42:S43"/>
    <mergeCell ref="V56:V58"/>
    <mergeCell ref="T57:T58"/>
    <mergeCell ref="U33:U35"/>
    <mergeCell ref="T34:T35"/>
    <mergeCell ref="F24:F25"/>
    <mergeCell ref="F38:F39"/>
    <mergeCell ref="Q34:Q35"/>
    <mergeCell ref="B2:C5"/>
    <mergeCell ref="C11:C13"/>
    <mergeCell ref="C14:C19"/>
    <mergeCell ref="C20:C25"/>
    <mergeCell ref="B9:C9"/>
    <mergeCell ref="B14:B19"/>
    <mergeCell ref="B11:B13"/>
    <mergeCell ref="B20:B25"/>
    <mergeCell ref="G9:H9"/>
    <mergeCell ref="H11:P11"/>
    <mergeCell ref="D2:U5"/>
    <mergeCell ref="B7:W7"/>
    <mergeCell ref="D9:E9"/>
    <mergeCell ref="R12:R13"/>
    <mergeCell ref="S12:S13"/>
    <mergeCell ref="F20:F21"/>
    <mergeCell ref="S20:S21"/>
    <mergeCell ref="T20:T25"/>
    <mergeCell ref="U20:U25"/>
    <mergeCell ref="D11:E12"/>
    <mergeCell ref="Q11:T11"/>
    <mergeCell ref="L12:P12"/>
    <mergeCell ref="H12:K12"/>
    <mergeCell ref="F16:F17"/>
    <mergeCell ref="N9:R9"/>
    <mergeCell ref="J9:M9"/>
    <mergeCell ref="N31:R31"/>
    <mergeCell ref="I31:M31"/>
    <mergeCell ref="S44:S45"/>
    <mergeCell ref="F46:F47"/>
    <mergeCell ref="S46:S47"/>
    <mergeCell ref="S79:S80"/>
    <mergeCell ref="F69:F70"/>
    <mergeCell ref="S69:S70"/>
    <mergeCell ref="F71:F72"/>
    <mergeCell ref="S71:S72"/>
    <mergeCell ref="F75:F76"/>
    <mergeCell ref="S75:S76"/>
    <mergeCell ref="F73:F74"/>
    <mergeCell ref="G33:G35"/>
    <mergeCell ref="H32:L32"/>
    <mergeCell ref="S38:S39"/>
    <mergeCell ref="S16:S17"/>
    <mergeCell ref="F22:F23"/>
    <mergeCell ref="S22:S23"/>
    <mergeCell ref="F59:F60"/>
    <mergeCell ref="S59:S60"/>
    <mergeCell ref="F61:F62"/>
    <mergeCell ref="S81:S82"/>
    <mergeCell ref="C36:C41"/>
    <mergeCell ref="C42:C47"/>
    <mergeCell ref="C77:C82"/>
    <mergeCell ref="B77:B82"/>
    <mergeCell ref="D77:D82"/>
    <mergeCell ref="E77:E82"/>
    <mergeCell ref="B71:B76"/>
    <mergeCell ref="D71:D76"/>
    <mergeCell ref="G54:H54"/>
    <mergeCell ref="F77:F78"/>
    <mergeCell ref="S77:S78"/>
    <mergeCell ref="S73:S74"/>
    <mergeCell ref="F79:F80"/>
    <mergeCell ref="E36:E41"/>
    <mergeCell ref="B59:B64"/>
    <mergeCell ref="D59:D64"/>
    <mergeCell ref="E59:E64"/>
    <mergeCell ref="S61:S62"/>
    <mergeCell ref="F63:F64"/>
    <mergeCell ref="S63:S64"/>
    <mergeCell ref="I54:M54"/>
    <mergeCell ref="N54:R54"/>
    <mergeCell ref="C56:C58"/>
    <mergeCell ref="C59:C64"/>
    <mergeCell ref="C65:C70"/>
    <mergeCell ref="C71:C76"/>
    <mergeCell ref="E71:E76"/>
    <mergeCell ref="B52:W52"/>
    <mergeCell ref="B54:C54"/>
    <mergeCell ref="D54:E54"/>
    <mergeCell ref="U65:U70"/>
    <mergeCell ref="T71:T76"/>
    <mergeCell ref="U59:U64"/>
    <mergeCell ref="W56:W58"/>
    <mergeCell ref="H55:L55"/>
    <mergeCell ref="B56:B58"/>
    <mergeCell ref="F56:F58"/>
    <mergeCell ref="T59:T64"/>
  </mergeCells>
  <dataValidations count="25">
    <dataValidation allowBlank="1" showInputMessage="1" showErrorMessage="1" prompt="Registre nombre completo del gestor del proceso." sqref="N9" xr:uid="{00000000-0002-0000-0100-000000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34:P34 L12:P12 L57:P57" xr:uid="{00000000-0002-0000-0100-000001000000}"/>
    <dataValidation allowBlank="1" showInputMessage="1" showErrorMessage="1" prompt="Seleccione la respuesta de la lista desplegable." sqref="L35:P35 L13:P13 L58:P58" xr:uid="{00000000-0002-0000-0100-000002000000}"/>
    <dataValidation allowBlank="1" showInputMessage="1" showErrorMessage="1" prompt="Registre el nombre del proceso." sqref="G54:H54 G31:H31 G9:H9" xr:uid="{00000000-0002-0000-0100-000003000000}"/>
    <dataValidation allowBlank="1" showInputMessage="1" showErrorMessage="1" prompt="En el formato DD/MM/AAAA, registre la fecha de diligenciamiento por parte del gestor del proceso." sqref="D9" xr:uid="{00000000-0002-0000-0100-000004000000}"/>
    <dataValidation type="list" allowBlank="1" showInputMessage="1" showErrorMessage="1" sqref="H48:T48 H26:S26 H89:T89" xr:uid="{00000000-0002-0000-0100-000005000000}">
      <formula1>#REF!</formula1>
    </dataValidation>
    <dataValidation allowBlank="1" showInputMessage="1" showErrorMessage="1" prompt="Seleccione la respuesta de la lista desplegable. Si no se requiere el uso de todas las filas, seleccione &quot;No aplica&quot; para aquellas que se encuentren vacias." sqref="H13 J13 H35 J35 H58 J58" xr:uid="{00000000-0002-0000-0100-000006000000}"/>
    <dataValidation allowBlank="1" showInputMessage="1" showErrorMessage="1" prompt="Registre las conclusiones u observaciones respecto al diseño de la actividad de control de acuerdo con cada uno de los atributos evaluados, cuando aplique." sqref="V33:V35 V56:V58" xr:uid="{00000000-0002-0000-0100-000007000000}"/>
    <dataValidation allowBlank="1" showInputMessage="1" showErrorMessage="1" prompt="Respuesta automática. No diligenciar." sqref="K13 K35 I13 K58 I35 I58" xr:uid="{00000000-0002-0000-0100-000008000000}"/>
    <dataValidation allowBlank="1" showInputMessage="1" showErrorMessage="1" prompt="Permiten dar un peso a la eficiencia del control y de esta manera dar movimiento en la matriz de calor, a partir de los cambios en la probabilidad y el impacto." sqref="H12 H34 H57" xr:uid="{00000000-0002-0000-0100-000009000000}"/>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56:W58" xr:uid="{00000000-0002-0000-0100-00000A000000}"/>
    <dataValidation allowBlank="1" showInputMessage="1" showErrorMessage="1" prompt="Son las variables asignadas para evaluar el diseño del control del riesgo." sqref="H33 H11 H56" xr:uid="{00000000-0002-0000-0100-00000B000000}"/>
    <dataValidation allowBlank="1" showInputMessage="1" showErrorMessage="1" promptTitle="Respuesta automática." prompt="El resultado que se genera, corresponde a la probabilidad residual que se debe registrar en la columna &quot;P&quot; de la hoja 1. Mapa y plan de tratamiento." sqref="U11:U13" xr:uid="{00000000-0002-0000-0100-00000C000000}"/>
    <dataValidation allowBlank="1" showInputMessage="1" showErrorMessage="1" promptTitle="Respuesta automática." prompt="No diligenciar. RECUERDE que para las filas vacias en las columnas &quot;H&quot; y &quot;J&quot; se debe seleccionar &quot;No aplica&quot;." sqref="T12:T13 T34:T35 T57:T58" xr:uid="{00000000-0002-0000-0100-00000D000000}"/>
    <dataValidation allowBlank="1" showInputMessage="1" showErrorMessage="1" promptTitle="Respuesta automática." prompt="No diligenciar." sqref="Q12:S13 Q34:S35 Q57:S58 E13 E35 E58" xr:uid="{00000000-0002-0000-0100-00000E000000}"/>
    <dataValidation allowBlank="1" showInputMessage="1" showErrorMessage="1" promptTitle="Respuesta automática." prompt="El resultado que se genera, corresponde a la probabilidad residual en la evaluación de la segunda línea." sqref="U33:U35" xr:uid="{00000000-0002-0000-0100-00000F000000}"/>
    <dataValidation allowBlank="1" showInputMessage="1" showErrorMessage="1" promptTitle="Respuesta automática." prompt="El resultado que se genera, corresponde a la probabilidad residual en la evaluación de la tercera línea." sqref="U56:U58" xr:uid="{00000000-0002-0000-0100-000010000000}"/>
    <dataValidation allowBlank="1" showInputMessage="1" showErrorMessage="1" prompt="Relacione el código del riesgo." sqref="B11:B13 B33:B35 B56:B58" xr:uid="{00000000-0002-0000-0100-000011000000}"/>
    <dataValidation allowBlank="1" showInputMessage="1" showErrorMessage="1" prompt="Relacione el riesgo identificado y registrado en la hoja &quot;1. Mapa y plan de tratamiento&quot;." sqref="C11:C13 C33:C35 C56:C58" xr:uid="{00000000-0002-0000-0100-000012000000}"/>
    <dataValidation allowBlank="1" showInputMessage="1" showErrorMessage="1" prompt="Seleccione de la lista desplegable, la probabilidad inherente registrada en la hoja &quot;1. Mapa y plan de tratamiento&quot;, columna J." sqref="D13 D35 D58" xr:uid="{00000000-0002-0000-0100-000013000000}"/>
    <dataValidation allowBlank="1" showInputMessage="1" showErrorMessage="1" prompt="Relacione la causa del riesgo identificado en la hoja &quot;1. Mapa y plan de tratamiento&quot;. Si cuenta con mas de tres causas, copie e inserte cuantas filas adicionales requiera." sqref="F11:F13 F33:F35 F56:F58" xr:uid="{00000000-0002-0000-0100-000014000000}"/>
    <dataValidation allowBlank="1" showInputMessage="1" showErrorMessage="1" prompt="Relacione la actividad de control registrada en la hoja &quot;1. Mapa y plan de tratamiento&quot;. Si cuenta con mas de dos controles por causa, copie e inserte cuantas filas adicionales requiera." sqref="G11:G13 G33:G35 G56:G58" xr:uid="{00000000-0002-0000-0100-000015000000}"/>
    <dataValidation allowBlank="1" showInputMessage="1" showErrorMessage="1" prompt="En el formato DD/MM/AAAA, registre la fecha de diligenciamiento por parte del responsable de la evaluación en calidad de tercera línea." sqref="D54:E54" xr:uid="{00000000-0002-0000-0100-000016000000}"/>
    <dataValidation allowBlank="1" showInputMessage="1" showErrorMessage="1" prompt="En el formato DD/MM/AAAA, registre la fecha de diligenciamiento por parte del responsable de la revisión en calidad de segunda línea." sqref="D31:E31" xr:uid="{00000000-0002-0000-0100-000017000000}"/>
    <dataValidation allowBlank="1" showInputMessage="1" showErrorMessage="1" prompt="Registre nombre completo de la persona que realiza la evaluación en calidad de segunda línea (Subdirección de Diseño, Evaluación y Sistematización)." sqref="N31:R31 N54:R54" xr:uid="{00000000-0002-0000-0100-000018000000}"/>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26" max="16383"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1A000000}">
          <x14:formula1>
            <xm:f>Criterios!$E$14:$E$15</xm:f>
          </x14:formula1>
          <xm:sqref>N14:N25 N59:N88 N36:N47</xm:sqref>
        </x14:dataValidation>
        <x14:dataValidation type="list" allowBlank="1" showInputMessage="1" showErrorMessage="1" xr:uid="{00000000-0002-0000-0100-00001B000000}">
          <x14:formula1>
            <xm:f>Criterios!$B$14:$B$15</xm:f>
          </x14:formula1>
          <xm:sqref>O59:O88 O14:O25 O36:O47</xm:sqref>
        </x14:dataValidation>
        <x14:dataValidation type="list" allowBlank="1" showInputMessage="1" showErrorMessage="1" xr:uid="{00000000-0002-0000-0100-00001C000000}">
          <x14:formula1>
            <xm:f>Criterios!$E$12:$E$13</xm:f>
          </x14:formula1>
          <xm:sqref>M14:M25 M59:M88 M36:M47</xm:sqref>
        </x14:dataValidation>
        <x14:dataValidation type="list" allowBlank="1" showInputMessage="1" showErrorMessage="1" xr:uid="{00000000-0002-0000-0100-00001D000000}">
          <x14:formula1>
            <xm:f>Criterios!$B$7:$B$9</xm:f>
          </x14:formula1>
          <xm:sqref>J59:J88 J14:J25 J36 J42:J43</xm:sqref>
        </x14:dataValidation>
        <x14:dataValidation type="list" allowBlank="1" showInputMessage="1" showErrorMessage="1" xr:uid="{00000000-0002-0000-0100-00001E000000}">
          <x14:formula1>
            <xm:f>Criterios!$B$3:$B$6</xm:f>
          </x14:formula1>
          <xm:sqref>H59:H88 H14:H25 J37:J41 H36:H47 J44:J47</xm:sqref>
        </x14:dataValidation>
        <x14:dataValidation type="list" allowBlank="1" showInputMessage="1" showErrorMessage="1" xr:uid="{00000000-0002-0000-0100-00001F000000}">
          <x14:formula1>
            <xm:f>Criterios!$A$20:$A$24</xm:f>
          </x14:formula1>
          <xm:sqref>D14:D25 D59:D88 D36:D47</xm:sqref>
        </x14:dataValidation>
        <x14:dataValidation type="list" allowBlank="1" showInputMessage="1" showErrorMessage="1" xr:uid="{00000000-0002-0000-0100-000020000000}">
          <x14:formula1>
            <xm:f>Criterios!$B$16:$B$17</xm:f>
          </x14:formula1>
          <xm:sqref>P14:P25 P59:P88 P36:P47</xm:sqref>
        </x14:dataValidation>
        <x14:dataValidation type="list" allowBlank="1" showInputMessage="1" showErrorMessage="1" xr:uid="{00000000-0002-0000-0100-000021000000}">
          <x14:formula1>
            <xm:f>Criterios!$B$12:$B$13</xm:f>
          </x14:formula1>
          <xm:sqref>L14:L25 L59:L88 L36:L47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4"/>
  <sheetViews>
    <sheetView view="pageBreakPreview" zoomScaleNormal="100" zoomScaleSheetLayoutView="100" workbookViewId="0">
      <selection sqref="A1:B4"/>
    </sheetView>
  </sheetViews>
  <sheetFormatPr baseColWidth="10" defaultColWidth="10.77734375" defaultRowHeight="13.2" x14ac:dyDescent="0.25"/>
  <cols>
    <col min="1" max="1" width="0.6640625" style="37" customWidth="1"/>
    <col min="2" max="2" width="21.44140625" customWidth="1"/>
    <col min="3" max="7" width="20.44140625" customWidth="1"/>
    <col min="8" max="8" width="2.44140625" customWidth="1"/>
    <col min="9" max="11" width="11.44140625" hidden="1" customWidth="1"/>
  </cols>
  <sheetData>
    <row r="1" spans="1:10" ht="17.25" customHeight="1" x14ac:dyDescent="0.25">
      <c r="A1" s="216"/>
      <c r="B1" s="216"/>
      <c r="C1" s="218" t="s">
        <v>139</v>
      </c>
      <c r="D1" s="219"/>
      <c r="E1" s="220"/>
      <c r="F1" s="45" t="s">
        <v>34</v>
      </c>
      <c r="G1" s="46" t="s">
        <v>132</v>
      </c>
      <c r="I1" s="9"/>
      <c r="J1" s="9"/>
    </row>
    <row r="2" spans="1:10" ht="17.25" customHeight="1" x14ac:dyDescent="0.25">
      <c r="A2" s="216"/>
      <c r="B2" s="216"/>
      <c r="C2" s="221"/>
      <c r="D2" s="222"/>
      <c r="E2" s="223"/>
      <c r="F2" s="45" t="s">
        <v>35</v>
      </c>
      <c r="G2" s="46">
        <v>4</v>
      </c>
      <c r="I2" s="9"/>
      <c r="J2" s="9"/>
    </row>
    <row r="3" spans="1:10" ht="24.75" customHeight="1" x14ac:dyDescent="0.25">
      <c r="A3" s="216"/>
      <c r="B3" s="216"/>
      <c r="C3" s="221"/>
      <c r="D3" s="222"/>
      <c r="E3" s="223"/>
      <c r="F3" s="45" t="s">
        <v>36</v>
      </c>
      <c r="G3" s="47" t="s">
        <v>206</v>
      </c>
      <c r="I3" s="9"/>
      <c r="J3" s="9"/>
    </row>
    <row r="4" spans="1:10" ht="17.25" customHeight="1" x14ac:dyDescent="0.25">
      <c r="A4" s="216"/>
      <c r="B4" s="216"/>
      <c r="C4" s="224"/>
      <c r="D4" s="225"/>
      <c r="E4" s="226"/>
      <c r="F4" s="45" t="s">
        <v>37</v>
      </c>
      <c r="G4" s="46" t="s">
        <v>200</v>
      </c>
      <c r="I4" s="9"/>
      <c r="J4" s="9"/>
    </row>
    <row r="5" spans="1:10" x14ac:dyDescent="0.25">
      <c r="B5" s="23"/>
      <c r="C5" s="23"/>
      <c r="D5" s="23"/>
      <c r="E5" s="23"/>
      <c r="F5" s="23"/>
      <c r="G5" s="96" t="s">
        <v>204</v>
      </c>
      <c r="I5" s="9"/>
      <c r="J5" s="9"/>
    </row>
    <row r="6" spans="1:10" x14ac:dyDescent="0.25">
      <c r="B6" s="41" t="s">
        <v>106</v>
      </c>
      <c r="C6" s="23"/>
      <c r="D6" s="23"/>
      <c r="E6" s="23"/>
      <c r="F6" s="23"/>
      <c r="G6" s="23"/>
      <c r="I6" s="2" t="s">
        <v>63</v>
      </c>
    </row>
    <row r="7" spans="1:10" ht="41.25" customHeight="1" x14ac:dyDescent="0.25">
      <c r="B7" s="27" t="s">
        <v>75</v>
      </c>
      <c r="C7" s="217" t="s">
        <v>81</v>
      </c>
      <c r="D7" s="217"/>
      <c r="E7" s="217"/>
      <c r="F7" s="217"/>
      <c r="G7" s="217"/>
      <c r="I7" s="21" t="s">
        <v>61</v>
      </c>
    </row>
    <row r="8" spans="1:10" ht="21" customHeight="1" x14ac:dyDescent="0.25">
      <c r="B8" s="27" t="s">
        <v>76</v>
      </c>
      <c r="C8" s="217" t="s">
        <v>82</v>
      </c>
      <c r="D8" s="217"/>
      <c r="E8" s="217"/>
      <c r="F8" s="217"/>
      <c r="G8" s="217"/>
      <c r="I8" s="21" t="s">
        <v>62</v>
      </c>
    </row>
    <row r="9" spans="1:10" ht="51.75" customHeight="1" x14ac:dyDescent="0.25">
      <c r="B9" s="27" t="s">
        <v>77</v>
      </c>
      <c r="C9" s="217" t="s">
        <v>83</v>
      </c>
      <c r="D9" s="217"/>
      <c r="E9" s="217"/>
      <c r="F9" s="217"/>
      <c r="G9" s="217"/>
      <c r="I9" s="21" t="s">
        <v>105</v>
      </c>
    </row>
    <row r="10" spans="1:10" ht="25.5" customHeight="1" x14ac:dyDescent="0.25">
      <c r="B10" s="31" t="s">
        <v>1</v>
      </c>
      <c r="C10" s="217" t="s">
        <v>12</v>
      </c>
      <c r="D10" s="217"/>
      <c r="E10" s="217"/>
      <c r="F10" s="217"/>
      <c r="G10" s="217"/>
      <c r="I10" s="2" t="s">
        <v>107</v>
      </c>
    </row>
    <row r="11" spans="1:10" ht="25.5" customHeight="1" x14ac:dyDescent="0.25">
      <c r="B11" s="27" t="s">
        <v>78</v>
      </c>
      <c r="C11" s="217" t="s">
        <v>84</v>
      </c>
      <c r="D11" s="217"/>
      <c r="E11" s="217"/>
      <c r="F11" s="217"/>
      <c r="G11" s="217"/>
      <c r="I11" t="s">
        <v>103</v>
      </c>
    </row>
    <row r="12" spans="1:10" ht="29.25" customHeight="1" x14ac:dyDescent="0.25">
      <c r="B12" s="27" t="s">
        <v>79</v>
      </c>
      <c r="C12" s="217" t="s">
        <v>85</v>
      </c>
      <c r="D12" s="217"/>
      <c r="E12" s="217"/>
      <c r="F12" s="217"/>
      <c r="G12" s="217"/>
      <c r="I12" t="s">
        <v>88</v>
      </c>
    </row>
    <row r="13" spans="1:10" ht="30" customHeight="1" x14ac:dyDescent="0.25">
      <c r="B13" s="27" t="s">
        <v>80</v>
      </c>
      <c r="C13" s="217" t="s">
        <v>86</v>
      </c>
      <c r="D13" s="217"/>
      <c r="E13" s="217"/>
      <c r="F13" s="217"/>
      <c r="G13" s="217"/>
      <c r="I13" t="s">
        <v>104</v>
      </c>
    </row>
    <row r="14" spans="1:10" ht="39.75" customHeight="1" x14ac:dyDescent="0.25">
      <c r="B14" s="27" t="s">
        <v>138</v>
      </c>
      <c r="C14" s="217" t="s">
        <v>87</v>
      </c>
      <c r="D14" s="217"/>
      <c r="E14" s="217"/>
      <c r="F14" s="217"/>
      <c r="G14" s="217"/>
    </row>
    <row r="15" spans="1:10" ht="31.5" customHeight="1" x14ac:dyDescent="0.25">
      <c r="B15" s="31" t="s">
        <v>4</v>
      </c>
      <c r="C15" s="217" t="s">
        <v>13</v>
      </c>
      <c r="D15" s="217"/>
      <c r="E15" s="217"/>
      <c r="F15" s="217"/>
      <c r="G15" s="217"/>
    </row>
    <row r="16" spans="1:10" x14ac:dyDescent="0.25">
      <c r="B16" s="4" t="s">
        <v>11</v>
      </c>
      <c r="C16" s="227" t="s">
        <v>14</v>
      </c>
      <c r="D16" s="227"/>
      <c r="E16" s="227"/>
      <c r="F16" s="227"/>
      <c r="G16" s="227"/>
    </row>
    <row r="17" spans="2:7" ht="28.5" customHeight="1" x14ac:dyDescent="0.25">
      <c r="B17" s="31" t="s">
        <v>134</v>
      </c>
      <c r="C17" s="217" t="s">
        <v>137</v>
      </c>
      <c r="D17" s="227"/>
      <c r="E17" s="227"/>
      <c r="F17" s="227"/>
      <c r="G17" s="227"/>
    </row>
    <row r="18" spans="2:7" ht="30" customHeight="1" x14ac:dyDescent="0.25">
      <c r="B18" s="31" t="s">
        <v>136</v>
      </c>
      <c r="C18" s="217" t="s">
        <v>135</v>
      </c>
      <c r="D18" s="227"/>
      <c r="E18" s="227"/>
      <c r="F18" s="227"/>
      <c r="G18" s="227"/>
    </row>
    <row r="20" spans="2:7" x14ac:dyDescent="0.25">
      <c r="B20" s="5" t="s">
        <v>44</v>
      </c>
    </row>
    <row r="21" spans="2:7" ht="29.25" customHeight="1" x14ac:dyDescent="0.25">
      <c r="B21" s="11" t="s">
        <v>45</v>
      </c>
      <c r="C21" s="12" t="s">
        <v>46</v>
      </c>
      <c r="D21" s="230" t="s">
        <v>133</v>
      </c>
      <c r="E21" s="231"/>
      <c r="F21" s="228" t="s">
        <v>94</v>
      </c>
      <c r="G21" s="229"/>
    </row>
    <row r="22" spans="2:7" ht="39.75" customHeight="1" x14ac:dyDescent="0.25">
      <c r="B22" s="26">
        <v>0.2</v>
      </c>
      <c r="C22" s="13" t="s">
        <v>69</v>
      </c>
      <c r="D22" s="214" t="s">
        <v>74</v>
      </c>
      <c r="E22" s="214"/>
      <c r="F22" s="215" t="s">
        <v>89</v>
      </c>
      <c r="G22" s="214"/>
    </row>
    <row r="23" spans="2:7" ht="39.75" customHeight="1" x14ac:dyDescent="0.25">
      <c r="B23" s="26">
        <v>0.4</v>
      </c>
      <c r="C23" s="13" t="s">
        <v>68</v>
      </c>
      <c r="D23" s="214" t="s">
        <v>73</v>
      </c>
      <c r="E23" s="214"/>
      <c r="F23" s="215" t="s">
        <v>90</v>
      </c>
      <c r="G23" s="214"/>
    </row>
    <row r="24" spans="2:7" ht="39.75" customHeight="1" x14ac:dyDescent="0.25">
      <c r="B24" s="26">
        <v>0.6</v>
      </c>
      <c r="C24" s="33" t="s">
        <v>67</v>
      </c>
      <c r="D24" s="214" t="s">
        <v>72</v>
      </c>
      <c r="E24" s="214"/>
      <c r="F24" s="215" t="s">
        <v>91</v>
      </c>
      <c r="G24" s="214"/>
    </row>
    <row r="25" spans="2:7" ht="39.75" customHeight="1" x14ac:dyDescent="0.25">
      <c r="B25" s="26">
        <v>0.8</v>
      </c>
      <c r="C25" s="13" t="s">
        <v>66</v>
      </c>
      <c r="D25" s="214" t="s">
        <v>71</v>
      </c>
      <c r="E25" s="214"/>
      <c r="F25" s="215" t="s">
        <v>92</v>
      </c>
      <c r="G25" s="214"/>
    </row>
    <row r="26" spans="2:7" ht="39.75" customHeight="1" x14ac:dyDescent="0.25">
      <c r="B26" s="26">
        <v>1</v>
      </c>
      <c r="C26" s="13" t="s">
        <v>65</v>
      </c>
      <c r="D26" s="214" t="s">
        <v>70</v>
      </c>
      <c r="E26" s="214"/>
      <c r="F26" s="215" t="s">
        <v>93</v>
      </c>
      <c r="G26" s="214"/>
    </row>
    <row r="28" spans="2:7" x14ac:dyDescent="0.25">
      <c r="B28" s="5" t="s">
        <v>47</v>
      </c>
    </row>
    <row r="29" spans="2:7" x14ac:dyDescent="0.25">
      <c r="B29" s="12" t="s">
        <v>45</v>
      </c>
      <c r="C29" s="12" t="s">
        <v>46</v>
      </c>
      <c r="D29" s="228" t="s">
        <v>96</v>
      </c>
      <c r="E29" s="229"/>
      <c r="F29" s="233" t="s">
        <v>97</v>
      </c>
      <c r="G29" s="234"/>
    </row>
    <row r="30" spans="2:7" ht="35.25" customHeight="1" x14ac:dyDescent="0.25">
      <c r="B30" s="32">
        <v>0.2</v>
      </c>
      <c r="C30" s="33" t="s">
        <v>95</v>
      </c>
      <c r="D30" s="235" t="s">
        <v>108</v>
      </c>
      <c r="E30" s="235"/>
      <c r="F30" s="232" t="s">
        <v>113</v>
      </c>
      <c r="G30" s="232"/>
    </row>
    <row r="31" spans="2:7" ht="51.75" customHeight="1" x14ac:dyDescent="0.25">
      <c r="B31" s="32">
        <v>0.4</v>
      </c>
      <c r="C31" s="13" t="s">
        <v>48</v>
      </c>
      <c r="D31" s="235" t="s">
        <v>109</v>
      </c>
      <c r="E31" s="235"/>
      <c r="F31" s="232" t="s">
        <v>110</v>
      </c>
      <c r="G31" s="232"/>
    </row>
    <row r="32" spans="2:7" ht="40.5" customHeight="1" x14ac:dyDescent="0.25">
      <c r="B32" s="32">
        <v>0.6</v>
      </c>
      <c r="C32" s="33" t="s">
        <v>0</v>
      </c>
      <c r="D32" s="235" t="s">
        <v>111</v>
      </c>
      <c r="E32" s="235"/>
      <c r="F32" s="232" t="s">
        <v>112</v>
      </c>
      <c r="G32" s="232"/>
    </row>
    <row r="33" spans="1:11" ht="40.5" customHeight="1" x14ac:dyDescent="0.25">
      <c r="B33" s="32">
        <v>0.8</v>
      </c>
      <c r="C33" s="13" t="s">
        <v>49</v>
      </c>
      <c r="D33" s="235" t="s">
        <v>114</v>
      </c>
      <c r="E33" s="235"/>
      <c r="F33" s="232" t="s">
        <v>115</v>
      </c>
      <c r="G33" s="232"/>
    </row>
    <row r="34" spans="1:11" ht="40.5" customHeight="1" x14ac:dyDescent="0.25">
      <c r="B34" s="32">
        <v>1</v>
      </c>
      <c r="C34" s="13" t="s">
        <v>50</v>
      </c>
      <c r="D34" s="235" t="s">
        <v>117</v>
      </c>
      <c r="E34" s="235"/>
      <c r="F34" s="232" t="s">
        <v>116</v>
      </c>
      <c r="G34" s="232"/>
    </row>
    <row r="36" spans="1:11" x14ac:dyDescent="0.25">
      <c r="B36" s="5" t="s">
        <v>51</v>
      </c>
    </row>
    <row r="37" spans="1:11" s="40" customFormat="1" ht="12" hidden="1" customHeight="1" x14ac:dyDescent="0.25">
      <c r="A37" s="37"/>
      <c r="B37" s="42" t="s">
        <v>131</v>
      </c>
      <c r="C37" s="43" t="s">
        <v>123</v>
      </c>
      <c r="D37" s="44" t="s">
        <v>124</v>
      </c>
      <c r="E37" s="44" t="s">
        <v>125</v>
      </c>
      <c r="F37" s="43" t="s">
        <v>126</v>
      </c>
      <c r="G37" s="44" t="s">
        <v>127</v>
      </c>
    </row>
    <row r="38" spans="1:11" s="40" customFormat="1" ht="12" hidden="1" customHeight="1" x14ac:dyDescent="0.25">
      <c r="A38" s="37"/>
      <c r="B38" s="38">
        <v>1</v>
      </c>
      <c r="C38" s="39">
        <v>2</v>
      </c>
      <c r="D38" s="39">
        <v>3</v>
      </c>
      <c r="E38" s="39">
        <v>4</v>
      </c>
      <c r="F38" s="39">
        <v>5</v>
      </c>
      <c r="G38" s="39">
        <v>6</v>
      </c>
    </row>
    <row r="39" spans="1:11" ht="24.75" customHeight="1" x14ac:dyDescent="0.25">
      <c r="A39" s="37">
        <v>1</v>
      </c>
      <c r="B39" s="31" t="s">
        <v>122</v>
      </c>
      <c r="C39" s="6" t="s">
        <v>19</v>
      </c>
      <c r="D39" s="6" t="s">
        <v>19</v>
      </c>
      <c r="E39" s="6" t="s">
        <v>19</v>
      </c>
      <c r="F39" s="6" t="s">
        <v>19</v>
      </c>
      <c r="G39" s="7" t="s">
        <v>20</v>
      </c>
      <c r="I39" s="21" t="s">
        <v>118</v>
      </c>
      <c r="J39" s="3" t="s">
        <v>123</v>
      </c>
    </row>
    <row r="40" spans="1:11" ht="24.75" customHeight="1" x14ac:dyDescent="0.25">
      <c r="A40" s="37">
        <v>2</v>
      </c>
      <c r="B40" s="31" t="s">
        <v>121</v>
      </c>
      <c r="C40" s="8" t="s">
        <v>0</v>
      </c>
      <c r="D40" s="8" t="s">
        <v>0</v>
      </c>
      <c r="E40" s="6" t="s">
        <v>19</v>
      </c>
      <c r="F40" s="6" t="s">
        <v>19</v>
      </c>
      <c r="G40" s="7" t="s">
        <v>20</v>
      </c>
      <c r="I40" s="21" t="s">
        <v>119</v>
      </c>
      <c r="J40" s="3" t="s">
        <v>124</v>
      </c>
    </row>
    <row r="41" spans="1:11" ht="24.75" customHeight="1" x14ac:dyDescent="0.25">
      <c r="A41" s="37">
        <v>3</v>
      </c>
      <c r="B41" s="31" t="s">
        <v>120</v>
      </c>
      <c r="C41" s="8" t="s">
        <v>0</v>
      </c>
      <c r="D41" s="8" t="s">
        <v>0</v>
      </c>
      <c r="E41" s="8" t="s">
        <v>0</v>
      </c>
      <c r="F41" s="6" t="s">
        <v>19</v>
      </c>
      <c r="G41" s="7" t="s">
        <v>20</v>
      </c>
      <c r="I41" s="21" t="s">
        <v>120</v>
      </c>
      <c r="J41" s="3" t="s">
        <v>125</v>
      </c>
    </row>
    <row r="42" spans="1:11" ht="24.75" customHeight="1" x14ac:dyDescent="0.25">
      <c r="A42" s="37">
        <v>4</v>
      </c>
      <c r="B42" s="31" t="s">
        <v>119</v>
      </c>
      <c r="C42" s="34" t="s">
        <v>18</v>
      </c>
      <c r="D42" s="8" t="s">
        <v>0</v>
      </c>
      <c r="E42" s="8" t="s">
        <v>0</v>
      </c>
      <c r="F42" s="6" t="s">
        <v>19</v>
      </c>
      <c r="G42" s="7" t="s">
        <v>20</v>
      </c>
      <c r="I42" s="21" t="s">
        <v>121</v>
      </c>
      <c r="J42" s="3" t="s">
        <v>126</v>
      </c>
    </row>
    <row r="43" spans="1:11" ht="24.75" customHeight="1" x14ac:dyDescent="0.25">
      <c r="A43" s="37">
        <v>5</v>
      </c>
      <c r="B43" s="31" t="s">
        <v>118</v>
      </c>
      <c r="C43" s="34" t="s">
        <v>18</v>
      </c>
      <c r="D43" s="34" t="s">
        <v>18</v>
      </c>
      <c r="E43" s="8" t="s">
        <v>0</v>
      </c>
      <c r="F43" s="6" t="s">
        <v>19</v>
      </c>
      <c r="G43" s="7" t="s">
        <v>20</v>
      </c>
      <c r="I43" s="21" t="s">
        <v>122</v>
      </c>
      <c r="J43" s="3" t="s">
        <v>127</v>
      </c>
    </row>
    <row r="44" spans="1:11" ht="26.4" x14ac:dyDescent="0.25">
      <c r="B44" s="10" t="s">
        <v>21</v>
      </c>
      <c r="C44" s="35" t="s">
        <v>123</v>
      </c>
      <c r="D44" s="31" t="s">
        <v>124</v>
      </c>
      <c r="E44" s="31" t="s">
        <v>125</v>
      </c>
      <c r="F44" s="36" t="s">
        <v>126</v>
      </c>
      <c r="G44" s="31" t="s">
        <v>127</v>
      </c>
    </row>
    <row r="47" spans="1:11" ht="39.6" x14ac:dyDescent="0.25">
      <c r="I47" s="22" t="s">
        <v>26</v>
      </c>
      <c r="J47" s="22" t="s">
        <v>32</v>
      </c>
      <c r="K47" s="22" t="s">
        <v>100</v>
      </c>
    </row>
    <row r="48" spans="1:11" x14ac:dyDescent="0.25">
      <c r="I48" s="3" t="s">
        <v>24</v>
      </c>
      <c r="J48" s="3" t="s">
        <v>2</v>
      </c>
      <c r="K48" t="s">
        <v>101</v>
      </c>
    </row>
    <row r="49" spans="9:11" x14ac:dyDescent="0.25">
      <c r="I49" s="3" t="s">
        <v>25</v>
      </c>
      <c r="J49" s="3" t="s">
        <v>3</v>
      </c>
      <c r="K49" s="21" t="s">
        <v>128</v>
      </c>
    </row>
    <row r="51" spans="9:11" x14ac:dyDescent="0.25">
      <c r="I51" s="2" t="s">
        <v>54</v>
      </c>
      <c r="J51" s="2" t="s">
        <v>55</v>
      </c>
    </row>
    <row r="52" spans="9:11" x14ac:dyDescent="0.25">
      <c r="I52" t="s">
        <v>2</v>
      </c>
      <c r="J52" t="s">
        <v>102</v>
      </c>
    </row>
    <row r="53" spans="9:11" x14ac:dyDescent="0.25">
      <c r="I53" t="s">
        <v>3</v>
      </c>
      <c r="J53" t="s">
        <v>56</v>
      </c>
    </row>
    <row r="54" spans="9:11" x14ac:dyDescent="0.25">
      <c r="J54" t="s">
        <v>57</v>
      </c>
    </row>
  </sheetData>
  <mergeCells count="38">
    <mergeCell ref="F33:G33"/>
    <mergeCell ref="F34:G34"/>
    <mergeCell ref="D29:E29"/>
    <mergeCell ref="F29:G29"/>
    <mergeCell ref="F30:G30"/>
    <mergeCell ref="D30:E30"/>
    <mergeCell ref="D32:E32"/>
    <mergeCell ref="D33:E33"/>
    <mergeCell ref="D34:E34"/>
    <mergeCell ref="F32:G32"/>
    <mergeCell ref="F31:G31"/>
    <mergeCell ref="D31:E31"/>
    <mergeCell ref="C13:G13"/>
    <mergeCell ref="C14:G14"/>
    <mergeCell ref="C15:G15"/>
    <mergeCell ref="D22:E22"/>
    <mergeCell ref="D23:E23"/>
    <mergeCell ref="D25:E25"/>
    <mergeCell ref="D21:E21"/>
    <mergeCell ref="F24:G24"/>
    <mergeCell ref="F25:G25"/>
    <mergeCell ref="F23:G23"/>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10" priority="3" operator="containsText" text="extremo">
      <formula>NOT(ISERROR(SEARCH("extremo",E40)))</formula>
    </cfRule>
  </conditionalFormatting>
  <dataValidations count="1">
    <dataValidation type="list" allowBlank="1" showInputMessage="1" showErrorMessage="1" sqref="F44 C37 C44 F37" xr:uid="{00000000-0002-0000-0200-000000000000}">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4"/>
  <sheetViews>
    <sheetView workbookViewId="0"/>
  </sheetViews>
  <sheetFormatPr baseColWidth="10" defaultColWidth="11.44140625" defaultRowHeight="14.4" x14ac:dyDescent="0.3"/>
  <cols>
    <col min="1" max="1" width="21.33203125" style="90" bestFit="1" customWidth="1"/>
    <col min="2" max="2" width="11.44140625" style="90"/>
    <col min="3" max="3" width="4.5546875" style="90" bestFit="1" customWidth="1"/>
    <col min="4" max="16384" width="11.44140625" style="90"/>
  </cols>
  <sheetData>
    <row r="2" spans="1:5" x14ac:dyDescent="0.3">
      <c r="A2" s="236" t="s">
        <v>197</v>
      </c>
      <c r="B2" s="236"/>
      <c r="C2" s="236"/>
    </row>
    <row r="3" spans="1:5" x14ac:dyDescent="0.3">
      <c r="A3" s="237" t="s">
        <v>196</v>
      </c>
      <c r="B3" s="90" t="s">
        <v>195</v>
      </c>
      <c r="C3" s="93">
        <v>0.25</v>
      </c>
    </row>
    <row r="4" spans="1:5" x14ac:dyDescent="0.3">
      <c r="A4" s="237"/>
      <c r="B4" s="90" t="s">
        <v>194</v>
      </c>
      <c r="C4" s="93">
        <v>0.15</v>
      </c>
    </row>
    <row r="5" spans="1:5" x14ac:dyDescent="0.3">
      <c r="A5" s="237"/>
      <c r="B5" s="90" t="s">
        <v>193</v>
      </c>
      <c r="C5" s="93">
        <v>0.1</v>
      </c>
    </row>
    <row r="6" spans="1:5" x14ac:dyDescent="0.3">
      <c r="A6" s="92"/>
      <c r="B6" s="90" t="s">
        <v>190</v>
      </c>
    </row>
    <row r="7" spans="1:5" x14ac:dyDescent="0.3">
      <c r="A7" s="237" t="s">
        <v>192</v>
      </c>
      <c r="B7" s="90" t="s">
        <v>191</v>
      </c>
      <c r="C7" s="93">
        <v>0.25</v>
      </c>
    </row>
    <row r="8" spans="1:5" x14ac:dyDescent="0.3">
      <c r="A8" s="237"/>
      <c r="B8" s="90" t="s">
        <v>101</v>
      </c>
      <c r="C8" s="93">
        <v>0.15</v>
      </c>
    </row>
    <row r="9" spans="1:5" x14ac:dyDescent="0.3">
      <c r="A9" s="92"/>
      <c r="B9" s="90" t="s">
        <v>190</v>
      </c>
      <c r="C9" s="93"/>
    </row>
    <row r="11" spans="1:5" x14ac:dyDescent="0.3">
      <c r="A11" s="236" t="s">
        <v>189</v>
      </c>
      <c r="B11" s="236"/>
      <c r="C11" s="236"/>
    </row>
    <row r="12" spans="1:5" x14ac:dyDescent="0.3">
      <c r="A12" s="237" t="s">
        <v>148</v>
      </c>
      <c r="B12" s="90" t="s">
        <v>188</v>
      </c>
      <c r="C12" s="93"/>
      <c r="D12" s="237" t="s">
        <v>30</v>
      </c>
      <c r="E12" s="90" t="s">
        <v>187</v>
      </c>
    </row>
    <row r="13" spans="1:5" x14ac:dyDescent="0.3">
      <c r="A13" s="237"/>
      <c r="B13" s="90" t="s">
        <v>186</v>
      </c>
      <c r="C13" s="93"/>
      <c r="D13" s="237"/>
      <c r="E13" s="90" t="s">
        <v>185</v>
      </c>
    </row>
    <row r="14" spans="1:5" x14ac:dyDescent="0.3">
      <c r="A14" s="237" t="s">
        <v>146</v>
      </c>
      <c r="B14" s="90" t="s">
        <v>184</v>
      </c>
      <c r="C14" s="93"/>
      <c r="D14" s="237" t="s">
        <v>183</v>
      </c>
      <c r="E14" s="90" t="s">
        <v>182</v>
      </c>
    </row>
    <row r="15" spans="1:5" x14ac:dyDescent="0.3">
      <c r="A15" s="237"/>
      <c r="B15" s="90" t="s">
        <v>181</v>
      </c>
      <c r="C15" s="93"/>
      <c r="D15" s="237"/>
      <c r="E15" s="90" t="s">
        <v>180</v>
      </c>
    </row>
    <row r="16" spans="1:5" x14ac:dyDescent="0.3">
      <c r="A16" s="237" t="s">
        <v>145</v>
      </c>
      <c r="B16" s="90" t="s">
        <v>179</v>
      </c>
    </row>
    <row r="17" spans="1:2" x14ac:dyDescent="0.3">
      <c r="A17" s="237"/>
      <c r="B17" s="90" t="s">
        <v>178</v>
      </c>
    </row>
    <row r="19" spans="1:2" x14ac:dyDescent="0.3">
      <c r="A19" s="238" t="s">
        <v>177</v>
      </c>
      <c r="B19" s="238"/>
    </row>
    <row r="20" spans="1:2" x14ac:dyDescent="0.3">
      <c r="A20" s="90" t="s">
        <v>69</v>
      </c>
      <c r="B20" s="91">
        <v>0.2</v>
      </c>
    </row>
    <row r="21" spans="1:2" x14ac:dyDescent="0.3">
      <c r="A21" s="90" t="s">
        <v>68</v>
      </c>
      <c r="B21" s="91">
        <v>0.4</v>
      </c>
    </row>
    <row r="22" spans="1:2" x14ac:dyDescent="0.3">
      <c r="A22" s="90" t="s">
        <v>67</v>
      </c>
      <c r="B22" s="91">
        <v>0.6</v>
      </c>
    </row>
    <row r="23" spans="1:2" x14ac:dyDescent="0.3">
      <c r="A23" s="90" t="s">
        <v>66</v>
      </c>
      <c r="B23" s="91">
        <v>0.8</v>
      </c>
    </row>
    <row r="24" spans="1:2" x14ac:dyDescent="0.3">
      <c r="A24" s="90" t="s">
        <v>65</v>
      </c>
      <c r="B24" s="91">
        <v>1</v>
      </c>
    </row>
  </sheetData>
  <mergeCells count="10">
    <mergeCell ref="A19:B19"/>
    <mergeCell ref="A16:A17"/>
    <mergeCell ref="A3:A5"/>
    <mergeCell ref="A7:A8"/>
    <mergeCell ref="A2:C2"/>
    <mergeCell ref="A11:C11"/>
    <mergeCell ref="A12:A13"/>
    <mergeCell ref="A14:A15"/>
    <mergeCell ref="D12:D13"/>
    <mergeCell ref="D14: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1. Mapa y plan de tratamiento</vt:lpstr>
      <vt:lpstr>2. Evaluación de controles</vt:lpstr>
      <vt:lpstr>Anexos</vt:lpstr>
      <vt:lpstr>Criterios</vt:lpstr>
      <vt:lpstr>'1. Mapa y plan de tratamiento'!Área_de_impresión</vt:lpstr>
      <vt:lpstr>'2. Evaluación de controles'!Área_de_impresión</vt:lpstr>
      <vt:lpstr>Anexos!Área_de_impresión</vt:lpstr>
      <vt:lpstr>'2. Evaluación de controles'!Títulos_a_imprimir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David Andres Moncayo Nastar</cp:lastModifiedBy>
  <cp:lastPrinted>2013-02-07T20:45:17Z</cp:lastPrinted>
  <dcterms:created xsi:type="dcterms:W3CDTF">2008-09-05T19:47:59Z</dcterms:created>
  <dcterms:modified xsi:type="dcterms:W3CDTF">2026-04-27T17:30:41Z</dcterms:modified>
</cp:coreProperties>
</file>