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https://sdisgovco-my.sharepoint.com/personal/dmoncayo_sdis_gov_co/Documents/Descargas/"/>
    </mc:Choice>
  </mc:AlternateContent>
  <xr:revisionPtr revIDLastSave="5" documentId="13_ncr:1_{3451BF0E-1C03-49BD-862E-512D21A9AFD0}" xr6:coauthVersionLast="47" xr6:coauthVersionMax="47" xr10:uidLastSave="{CD711800-0BAA-4D99-A475-4941B4DDD0E1}"/>
  <bookViews>
    <workbookView xWindow="-108" yWindow="-108" windowWidth="23256" windowHeight="12456" tabRatio="766" xr2:uid="{00000000-000D-0000-FFFF-FFFF00000000}"/>
  </bookViews>
  <sheets>
    <sheet name="1. Mapa y plan de tratamiento" sheetId="5" r:id="rId1"/>
    <sheet name="2. Evaluación de controles" sheetId="8" r:id="rId2"/>
    <sheet name="Anexos" sheetId="7" r:id="rId3"/>
    <sheet name="Criterios" sheetId="9" state="hidden" r:id="rId4"/>
  </sheets>
  <externalReferences>
    <externalReference r:id="rId5"/>
    <externalReference r:id="rId6"/>
  </externalReferences>
  <definedNames>
    <definedName name="_xlnm._FilterDatabase" localSheetId="1" hidden="1">'2. Evaluación de controles'!#REF!</definedName>
    <definedName name="_xlnm.Print_Area" localSheetId="0">'1. Mapa y plan de tratamiento'!$A$1:$AW$14</definedName>
    <definedName name="_xlnm.Print_Area" localSheetId="1">'2. Evaluación de controles'!$A$28:$W$49</definedName>
    <definedName name="_xlnm.Print_Area" localSheetId="2">Anexos!$A$1:$G$45</definedName>
    <definedName name="_xlnm.Print_Titles" localSheetId="1">'2. Evaluación de controles'!$2:$5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70" i="8" l="1"/>
  <c r="I70" i="8"/>
  <c r="Q70" i="8" s="1"/>
  <c r="R70" i="8" s="1"/>
  <c r="S69" i="8" s="1"/>
  <c r="K69" i="8"/>
  <c r="I69" i="8"/>
  <c r="Q69" i="8" s="1"/>
  <c r="R69" i="8" s="1"/>
  <c r="K68" i="8"/>
  <c r="I68" i="8"/>
  <c r="Q68" i="8" s="1"/>
  <c r="K67" i="8"/>
  <c r="I67" i="8"/>
  <c r="K66" i="8"/>
  <c r="I66" i="8"/>
  <c r="Q66" i="8" s="1"/>
  <c r="K65" i="8"/>
  <c r="I65" i="8"/>
  <c r="Q65" i="8" s="1"/>
  <c r="E65" i="8"/>
  <c r="K64" i="8"/>
  <c r="I64" i="8"/>
  <c r="K63" i="8"/>
  <c r="Q63" i="8" s="1"/>
  <c r="R63" i="8" s="1"/>
  <c r="I63" i="8"/>
  <c r="K62" i="8"/>
  <c r="I62" i="8"/>
  <c r="Q62" i="8" s="1"/>
  <c r="K61" i="8"/>
  <c r="I61" i="8"/>
  <c r="Q61" i="8" s="1"/>
  <c r="R61" i="8" s="1"/>
  <c r="R62" i="8" s="1"/>
  <c r="S61" i="8" s="1"/>
  <c r="K60" i="8"/>
  <c r="I60" i="8"/>
  <c r="Q59" i="8"/>
  <c r="K59" i="8"/>
  <c r="I59" i="8"/>
  <c r="E59" i="8"/>
  <c r="R59" i="8" s="1"/>
  <c r="Q64" i="8" l="1"/>
  <c r="R64" i="8" s="1"/>
  <c r="S63" i="8" s="1"/>
  <c r="R65" i="8"/>
  <c r="R66" i="8" s="1"/>
  <c r="S65" i="8" s="1"/>
  <c r="Q67" i="8"/>
  <c r="R67" i="8" s="1"/>
  <c r="R68" i="8" s="1"/>
  <c r="S67" i="8" s="1"/>
  <c r="T65" i="8" s="1"/>
  <c r="U65" i="8" s="1"/>
  <c r="Q60" i="8"/>
  <c r="R60" i="8" s="1"/>
  <c r="S59" i="8" s="1"/>
  <c r="T59" i="8" l="1"/>
  <c r="U59" i="8" s="1"/>
  <c r="AG11" i="5"/>
  <c r="G43" i="8"/>
  <c r="G42" i="8"/>
  <c r="F42" i="8"/>
  <c r="C42" i="8"/>
  <c r="B42" i="8"/>
  <c r="G36" i="8"/>
  <c r="F36" i="8"/>
  <c r="C36" i="8"/>
  <c r="B36" i="8"/>
  <c r="E42" i="8"/>
  <c r="E36" i="8"/>
  <c r="G20" i="8"/>
  <c r="G21" i="8"/>
  <c r="F20" i="8"/>
  <c r="C20" i="8"/>
  <c r="B20" i="8"/>
  <c r="G14" i="8"/>
  <c r="F14" i="8"/>
  <c r="C14" i="8"/>
  <c r="B14" i="8"/>
  <c r="R13" i="5"/>
  <c r="L13" i="5"/>
  <c r="R12" i="5"/>
  <c r="L12" i="5"/>
  <c r="R11" i="5"/>
  <c r="L11" i="5"/>
  <c r="K15" i="8" l="1"/>
  <c r="E14" i="8"/>
  <c r="I14" i="8"/>
  <c r="K14" i="8"/>
  <c r="Q14" i="8" s="1"/>
  <c r="R14" i="8" s="1"/>
  <c r="R15" i="8" s="1"/>
  <c r="S14" i="8" s="1"/>
  <c r="I15" i="8"/>
  <c r="I16" i="8"/>
  <c r="K16" i="8"/>
  <c r="I17" i="8"/>
  <c r="K17" i="8"/>
  <c r="I18" i="8"/>
  <c r="K18" i="8"/>
  <c r="I19" i="8"/>
  <c r="Q19" i="8" s="1"/>
  <c r="R19" i="8" s="1"/>
  <c r="S18" i="8" s="1"/>
  <c r="K19" i="8"/>
  <c r="E20" i="8"/>
  <c r="R20" i="8" s="1"/>
  <c r="R21" i="8" s="1"/>
  <c r="S20" i="8" s="1"/>
  <c r="I20" i="8"/>
  <c r="K20" i="8"/>
  <c r="I21" i="8"/>
  <c r="K21" i="8"/>
  <c r="I22" i="8"/>
  <c r="K22" i="8"/>
  <c r="Q22" i="8" s="1"/>
  <c r="R22" i="8" s="1"/>
  <c r="R23" i="8" s="1"/>
  <c r="S22" i="8" s="1"/>
  <c r="I23" i="8"/>
  <c r="K23" i="8"/>
  <c r="I24" i="8"/>
  <c r="Q24" i="8" s="1"/>
  <c r="R24" i="8" s="1"/>
  <c r="K24" i="8"/>
  <c r="I25" i="8"/>
  <c r="K25" i="8"/>
  <c r="I36" i="8"/>
  <c r="K36" i="8"/>
  <c r="I37" i="8"/>
  <c r="K37" i="8"/>
  <c r="I38" i="8"/>
  <c r="Q38" i="8" s="1"/>
  <c r="R38" i="8" s="1"/>
  <c r="R39" i="8" s="1"/>
  <c r="S38" i="8" s="1"/>
  <c r="K38" i="8"/>
  <c r="I39" i="8"/>
  <c r="K39" i="8"/>
  <c r="I40" i="8"/>
  <c r="K40" i="8"/>
  <c r="Q40" i="8" s="1"/>
  <c r="R40" i="8" s="1"/>
  <c r="I41" i="8"/>
  <c r="Q41" i="8" s="1"/>
  <c r="R41" i="8" s="1"/>
  <c r="S40" i="8" s="1"/>
  <c r="K41" i="8"/>
  <c r="I42" i="8"/>
  <c r="K42" i="8"/>
  <c r="I43" i="8"/>
  <c r="K43" i="8"/>
  <c r="I44" i="8"/>
  <c r="K44" i="8"/>
  <c r="Q44" i="8" s="1"/>
  <c r="R44" i="8" s="1"/>
  <c r="R45" i="8" s="1"/>
  <c r="S44" i="8" s="1"/>
  <c r="I45" i="8"/>
  <c r="K45" i="8"/>
  <c r="I46" i="8"/>
  <c r="Q46" i="8" s="1"/>
  <c r="R46" i="8" s="1"/>
  <c r="S46" i="8" s="1"/>
  <c r="T42" i="8" s="1"/>
  <c r="U42" i="8" s="1"/>
  <c r="K46" i="8"/>
  <c r="I47" i="8"/>
  <c r="K47" i="8"/>
  <c r="Q47" i="8"/>
  <c r="R47" i="8"/>
  <c r="Q37" i="8"/>
  <c r="Q21" i="8"/>
  <c r="Q36" i="8"/>
  <c r="R36" i="8" s="1"/>
  <c r="R37" i="8" s="1"/>
  <c r="S36" i="8" s="1"/>
  <c r="Q42" i="8"/>
  <c r="R42" i="8"/>
  <c r="R43" i="8" s="1"/>
  <c r="S42" i="8" s="1"/>
  <c r="Q39" i="8"/>
  <c r="Q45" i="8"/>
  <c r="Q43" i="8"/>
  <c r="Q25" i="8"/>
  <c r="R25" i="8" s="1"/>
  <c r="S24" i="8" s="1"/>
  <c r="T20" i="8" s="1"/>
  <c r="U20" i="8" s="1"/>
  <c r="Q17" i="8"/>
  <c r="Q23" i="8"/>
  <c r="Q20" i="8"/>
  <c r="Q16" i="8"/>
  <c r="R16" i="8" s="1"/>
  <c r="R17" i="8" s="1"/>
  <c r="S16" i="8" s="1"/>
  <c r="Q18" i="8"/>
  <c r="R18" i="8"/>
  <c r="Q15" i="8"/>
  <c r="T14" i="8" l="1"/>
  <c r="U14" i="8" s="1"/>
  <c r="T36" i="8"/>
  <c r="U36" i="8" s="1"/>
</calcChain>
</file>

<file path=xl/sharedStrings.xml><?xml version="1.0" encoding="utf-8"?>
<sst xmlns="http://schemas.openxmlformats.org/spreadsheetml/2006/main" count="617" uniqueCount="251">
  <si>
    <t>Moderado</t>
  </si>
  <si>
    <t>Financiero</t>
  </si>
  <si>
    <t>SI</t>
  </si>
  <si>
    <t>NO</t>
  </si>
  <si>
    <t>De cumplimiento</t>
  </si>
  <si>
    <t>Circular y fecha de oficialización</t>
  </si>
  <si>
    <t>Proceso</t>
  </si>
  <si>
    <t>Código</t>
  </si>
  <si>
    <t>Objetivo del proceso</t>
  </si>
  <si>
    <t>Riesgo</t>
  </si>
  <si>
    <t>Clasificación</t>
  </si>
  <si>
    <t>Ambiental</t>
  </si>
  <si>
    <t>Eventos que afecten los estados financieros y todas aquellas áreas involucradas con el proceso financiero como presupuesto, tesorería, contabilidad, cartera, central de cuentas, costos, etc.</t>
  </si>
  <si>
    <t>Eventos que afecten la situación jurídica o contractual de la organización debido a su incumplimiento o desacato a la normatividad legal y las obligaciones contractuales.</t>
  </si>
  <si>
    <t>Posibilidad de que por forma natural o por acción humana se produzca daño en el medio ambiente.</t>
  </si>
  <si>
    <t>Probabilidad</t>
  </si>
  <si>
    <t>Impacto</t>
  </si>
  <si>
    <t>Riesgo Inherente</t>
  </si>
  <si>
    <t>Bajo</t>
  </si>
  <si>
    <t>Alto</t>
  </si>
  <si>
    <t>Extremo</t>
  </si>
  <si>
    <t>Probabilidad / 
                     Impacto</t>
  </si>
  <si>
    <t>Nivel</t>
  </si>
  <si>
    <t>Actividad de control</t>
  </si>
  <si>
    <t>Preventiva</t>
  </si>
  <si>
    <t>Detectiva</t>
  </si>
  <si>
    <t>Tipo de actividad de control</t>
  </si>
  <si>
    <t>Riesgo Residual</t>
  </si>
  <si>
    <t>Actividades a desarrollar</t>
  </si>
  <si>
    <t>Plan de tratamiento</t>
  </si>
  <si>
    <t>Responsable</t>
  </si>
  <si>
    <t>Riesgo materializado</t>
  </si>
  <si>
    <t xml:space="preserve">Riesgo materializado </t>
  </si>
  <si>
    <t>Fecha</t>
  </si>
  <si>
    <t>Código:</t>
  </si>
  <si>
    <t>Versión:</t>
  </si>
  <si>
    <t>Fecha:</t>
  </si>
  <si>
    <t>Página:</t>
  </si>
  <si>
    <t>Fecha de inicio</t>
  </si>
  <si>
    <t>Fecha de terminación</t>
  </si>
  <si>
    <t>SECCIÓN A. Identificación y análisis</t>
  </si>
  <si>
    <t>SECCIÓN C. Monitoreo y revisión</t>
  </si>
  <si>
    <t>Meta</t>
  </si>
  <si>
    <t>Indicador o criterio de medición</t>
  </si>
  <si>
    <t>Tabla 2. Niveles de probabilidad</t>
  </si>
  <si>
    <t>NIVEL</t>
  </si>
  <si>
    <t>DESCRIPTOR</t>
  </si>
  <si>
    <t>Tabla 3. Niveles de impacto</t>
  </si>
  <si>
    <t>Menor</t>
  </si>
  <si>
    <t>Mayor</t>
  </si>
  <si>
    <t>Catastrófico</t>
  </si>
  <si>
    <t>Tabla 4. Mapa de calor</t>
  </si>
  <si>
    <t>SECCIÓN B. Valoración y tratamiento</t>
  </si>
  <si>
    <t>Decisión del líder de proceso</t>
  </si>
  <si>
    <t>Establecer acciones</t>
  </si>
  <si>
    <t>Decisión del lider</t>
  </si>
  <si>
    <t>Reducir</t>
  </si>
  <si>
    <t>Evitar</t>
  </si>
  <si>
    <t>Descripción de avances y evidencias</t>
  </si>
  <si>
    <t>Monitoreo cuarto trimestre</t>
  </si>
  <si>
    <t>Mapa de riesgos de:</t>
  </si>
  <si>
    <t>Gestión</t>
  </si>
  <si>
    <t>Corrupción</t>
  </si>
  <si>
    <t>Categoría</t>
  </si>
  <si>
    <t>Actividad del proceso</t>
  </si>
  <si>
    <t>Muy alta</t>
  </si>
  <si>
    <t>Alta</t>
  </si>
  <si>
    <t>Media</t>
  </si>
  <si>
    <t>Baja</t>
  </si>
  <si>
    <t>Muy baja</t>
  </si>
  <si>
    <t>La actividad que conlleva el riesgo se ejecuta más de 5000 veces por año</t>
  </si>
  <si>
    <t>La actividad que conlleva el riesgo se ejecuta mínimo 500 veces al año y máximo 5000 veces por año</t>
  </si>
  <si>
    <t>La actividad que conlleva el riesgo se ejecuta de 25 a 500 veces por año</t>
  </si>
  <si>
    <t>La actividad que conlleva el riesgo se ejecuta de 3 a 24 veces por año</t>
  </si>
  <si>
    <t>La actividad que conlleva el riesgo se ejecuta como máximos 2 veces por año</t>
  </si>
  <si>
    <t>Ejecución y administración de procesos</t>
  </si>
  <si>
    <t>Fraude externo</t>
  </si>
  <si>
    <t>Fraude interno</t>
  </si>
  <si>
    <t>Fallas tecnológicas</t>
  </si>
  <si>
    <t>Relaciones laborales</t>
  </si>
  <si>
    <t>Usuarios, productos y prácticas</t>
  </si>
  <si>
    <t>Pérdidas derivadas de errores en la ejecución y administración de procesos.</t>
  </si>
  <si>
    <t>Pérdida derivada de actos de fraude por personas ajenas a la organización (no participa personal de la entidad).</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</si>
  <si>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</si>
  <si>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Errores en hardware, software, telecomunicaciones, interrupción de servicios básicos.</t>
  </si>
  <si>
    <t>Pérdidas que surgen de acciones contrarias a las leyes o acuerdos de empleo, salud o seguridad, del pago de demandas por daños personales o de discriminación.</t>
  </si>
  <si>
    <t>Fallas negligentes o involuntarias de las obligaciones frente a los usuarios y que impiden satisfacer una obligación profesional frente a éstos.</t>
  </si>
  <si>
    <t>Pérdida por daños o extravíos de los activos fijos por desastres naturales u otros riesgos/eventos externos como atentados, vandalismo, orden público.</t>
  </si>
  <si>
    <t>Reputacional</t>
  </si>
  <si>
    <t>El evento puede ocurrir solo en circunstancias excepcionales o no se ha presentado en los últimos 5 años.</t>
  </si>
  <si>
    <t>El evento puede ocurrir en algún momento o se ha presentado al menos 1 vez en los últimos 5 años.</t>
  </si>
  <si>
    <t>El evento podrá ocurrir en algún momento o se ha presentado al menos 1 vez en los últimos 2 años.</t>
  </si>
  <si>
    <t>Es viable que el evento ocurra en la mayoría de las circunstancias o se ha presentado al menos 1 vez en el último año.</t>
  </si>
  <si>
    <t>Se espera que el evento ocurra en la mayoría de las circunstancias o se ha presentado más de 1 vez al año.</t>
  </si>
  <si>
    <r>
      <t xml:space="preserve">DESCRIPCIÓN RIESGOS DE </t>
    </r>
    <r>
      <rPr>
        <b/>
        <sz val="10"/>
        <rFont val="Arial"/>
        <family val="2"/>
      </rPr>
      <t>CORRUPCIÓN</t>
    </r>
  </si>
  <si>
    <t>Leve</t>
  </si>
  <si>
    <t>AFECTACIÓN ECONÓMICA</t>
  </si>
  <si>
    <t>AFECTACIÓN REPUTACIONAL</t>
  </si>
  <si>
    <t>Nivel de avance del periodo</t>
  </si>
  <si>
    <t>Forma de ejecución de la actividad de control</t>
  </si>
  <si>
    <t>Forma de ejecución</t>
  </si>
  <si>
    <t>Manual</t>
  </si>
  <si>
    <t>Aceptar</t>
  </si>
  <si>
    <t>Económica</t>
  </si>
  <si>
    <t>Económica y reputacional</t>
  </si>
  <si>
    <t>Seguridad de la información</t>
  </si>
  <si>
    <t>Tabla 1. Clasificación de riesgos</t>
  </si>
  <si>
    <t>Área de impacto</t>
  </si>
  <si>
    <t>Afectación menor a 100 SMLMV.</t>
  </si>
  <si>
    <t>Entre 100 y 500 SMLMV.</t>
  </si>
  <si>
    <t>El riesgo afecta la imagen de la entidad
internamente, de conocimiento general a nivel
interno, de alta o media dirección y/o de
proveedores.</t>
  </si>
  <si>
    <t>Entre 500 y 1000 SMLMV.</t>
  </si>
  <si>
    <t>El riesgo afecta la imagen de la entidad con
algunos usuarios de relevancia frente al logro
de los objetivos.</t>
  </si>
  <si>
    <t>El riesgo afecta la imagen de algún área de la entidad.</t>
  </si>
  <si>
    <t>Entre 1000 y 5000 SMLMV.</t>
  </si>
  <si>
    <t>El riesgo afecta la imagen de la entidad con
efecto publicitario sostenido a nivel de sector
administrativo, nivel departamental o municipal.</t>
  </si>
  <si>
    <t>El riesgo afecta la imagen de la entidad a nivel
nacional, con efecto publicitario sostenido a
nivel país.</t>
  </si>
  <si>
    <t>Mayor a 5000 SMLMV.</t>
  </si>
  <si>
    <t>20% - Muy baja</t>
  </si>
  <si>
    <t>40% - Baja</t>
  </si>
  <si>
    <t>60% - Media</t>
  </si>
  <si>
    <t>80% - Alta</t>
  </si>
  <si>
    <t>100% - Muy alta</t>
  </si>
  <si>
    <t>20% - Leve</t>
  </si>
  <si>
    <t>40% - Menor</t>
  </si>
  <si>
    <t>60% - Moderado</t>
  </si>
  <si>
    <t>80% - Mayor</t>
  </si>
  <si>
    <t>100% - Catastrófico</t>
  </si>
  <si>
    <t>Automática</t>
  </si>
  <si>
    <t>Nivel de avance acumulado</t>
  </si>
  <si>
    <t>Observaciones por parte de la segunda línea de defensa</t>
  </si>
  <si>
    <t xml:space="preserve">                   \Impacto
                     \
Probabilidad\               </t>
  </si>
  <si>
    <t>FOR-SG-013</t>
  </si>
  <si>
    <r>
      <t xml:space="preserve">DESCRIPCIÓN RIESGOS DE </t>
    </r>
    <r>
      <rPr>
        <b/>
        <sz val="10"/>
        <rFont val="Arial"/>
        <family val="2"/>
      </rPr>
      <t xml:space="preserve">GESTIÓN </t>
    </r>
    <r>
      <rPr>
        <sz val="10"/>
        <rFont val="Arial"/>
        <family val="2"/>
      </rPr>
      <t>Y</t>
    </r>
    <r>
      <rPr>
        <b/>
        <sz val="10"/>
        <rFont val="Arial"/>
        <family val="2"/>
      </rPr>
      <t xml:space="preserve"> SEGURIDAD DE LA INFORMACIÓN</t>
    </r>
  </si>
  <si>
    <t>Fiscal</t>
  </si>
  <si>
    <t>Posibilidad de pérdida o daño económico o reputacional que puede sufrir una persona natural o jurídica, al ser utilizada para el lavado de activos, financiación del terrorismo o de la proliferación de armas de destrucción masiva.</t>
  </si>
  <si>
    <t>LA/FT- FPADM</t>
  </si>
  <si>
    <t>Es el efecto dañoso sobre los recursos públicos y/o los bienes y/o intereses patrimoniales de naturaleza pública, a causa de un evento potencial.</t>
  </si>
  <si>
    <t>Interrupción / Eventos externos / Daños a activos fijos.</t>
  </si>
  <si>
    <t>PROCESO SISTEMA DE GESTIÓN
FORMATO MAPA DE RIESGOS</t>
  </si>
  <si>
    <t xml:space="preserve">2. </t>
  </si>
  <si>
    <t xml:space="preserve">1. </t>
  </si>
  <si>
    <t>3.</t>
  </si>
  <si>
    <t>2.</t>
  </si>
  <si>
    <t>Evidencia</t>
  </si>
  <si>
    <t>Frecuencia</t>
  </si>
  <si>
    <t>¿Se identifica claramente el propósito de la actividad de control?</t>
  </si>
  <si>
    <t>Documentación</t>
  </si>
  <si>
    <t>Peso</t>
  </si>
  <si>
    <t>Implementación del control</t>
  </si>
  <si>
    <t>Tipo de control</t>
  </si>
  <si>
    <t>Descriptor</t>
  </si>
  <si>
    <t>Rango de califiación de la ejecución</t>
  </si>
  <si>
    <t>Nivel de probabilidad residual</t>
  </si>
  <si>
    <t>Efectividad del conjunto de controles</t>
  </si>
  <si>
    <t>Efectividad del control</t>
  </si>
  <si>
    <t>Total valoración del control</t>
  </si>
  <si>
    <t>2. Atributos informativos</t>
  </si>
  <si>
    <t>1. Atributos de eficiencia</t>
  </si>
  <si>
    <t>OBSERVACIONES A LA EJECUCIÓN DEL CONTROL</t>
  </si>
  <si>
    <t>OBSERVACIONES AL DISEÑO DEL CONTROL</t>
  </si>
  <si>
    <t>PROBABILIDAD RESIDUAL</t>
  </si>
  <si>
    <t>APLICACIÓN DE CONTROLES PARA ESTABLECER RIESGO RESIDUAL</t>
  </si>
  <si>
    <t>CRITERIOS DE EVALUACIÓN DEL DISEÑO DEL CONTROL</t>
  </si>
  <si>
    <t>CONTROL</t>
  </si>
  <si>
    <t>CAUSA</t>
  </si>
  <si>
    <t>PROBABILIDAD INHERENTE</t>
  </si>
  <si>
    <t>RIESGO</t>
  </si>
  <si>
    <t>CÓDIGO</t>
  </si>
  <si>
    <t>Proceso:</t>
  </si>
  <si>
    <t>Fecha de elaboración:</t>
  </si>
  <si>
    <r>
      <t xml:space="preserve">A continuación se presenta la evaluación realizada por la </t>
    </r>
    <r>
      <rPr>
        <b/>
        <sz val="11"/>
        <color theme="1"/>
        <rFont val="Arial"/>
        <family val="2"/>
      </rPr>
      <t xml:space="preserve">tercera línea </t>
    </r>
    <r>
      <rPr>
        <sz val="11"/>
        <color theme="1"/>
        <rFont val="Arial"/>
        <family val="2"/>
      </rPr>
      <t>como responsable de evaluar el  diseño y ejecución de los controles que se han establecido por parte de la primera línea de defensa y que se han revisado por la segunda línea de defensa, con el fin de presentar un informe de evaluación a la gestión de riesgos institucional.</t>
    </r>
  </si>
  <si>
    <t>Nombres y apellidos del responsable de la revisión:</t>
  </si>
  <si>
    <r>
      <t xml:space="preserve">A continuación se presenta el análisis realizado por la </t>
    </r>
    <r>
      <rPr>
        <b/>
        <sz val="11"/>
        <color theme="1"/>
        <rFont val="Arial"/>
        <family val="2"/>
      </rPr>
      <t xml:space="preserve">segunda línea </t>
    </r>
    <r>
      <rPr>
        <sz val="11"/>
        <color theme="1"/>
        <rFont val="Arial"/>
        <family val="2"/>
      </rPr>
      <t>como responsable de revisar el adecuado diseño y ejecución de los controles que se han establecido por parte de la primera línea de defensa, con el fin de determinar las recomendaciones para el fortalecimiento de los mismos.</t>
    </r>
  </si>
  <si>
    <t>Nombres y apellidos del gestor de proceso:</t>
  </si>
  <si>
    <r>
      <t>A continuación se presenta la evaluación realizada por la</t>
    </r>
    <r>
      <rPr>
        <b/>
        <sz val="11"/>
        <color theme="1"/>
        <rFont val="Arial"/>
        <family val="2"/>
      </rPr>
      <t xml:space="preserve"> primera línea </t>
    </r>
    <r>
      <rPr>
        <sz val="11"/>
        <color theme="1"/>
        <rFont val="Arial"/>
        <family val="2"/>
      </rPr>
      <t>como responsable del diseño de los controles establecidos para la mitigación de los riesgos.</t>
    </r>
  </si>
  <si>
    <t>Probabilidad Inherente</t>
  </si>
  <si>
    <t>Sin registro</t>
  </si>
  <si>
    <t>Con registro</t>
  </si>
  <si>
    <t>No</t>
  </si>
  <si>
    <t>Aleatoria</t>
  </si>
  <si>
    <t>Si</t>
  </si>
  <si>
    <t>Propósito</t>
  </si>
  <si>
    <t>Continua</t>
  </si>
  <si>
    <t>No identificado</t>
  </si>
  <si>
    <t>Sin documentar</t>
  </si>
  <si>
    <t>Identificado</t>
  </si>
  <si>
    <t>Documentado</t>
  </si>
  <si>
    <t>Atributos informativos</t>
  </si>
  <si>
    <t>No aplica</t>
  </si>
  <si>
    <t>Automático</t>
  </si>
  <si>
    <t>Implementación</t>
  </si>
  <si>
    <t>Correctivo</t>
  </si>
  <si>
    <t>Detectivo</t>
  </si>
  <si>
    <t>Preventivo</t>
  </si>
  <si>
    <t>Tipo</t>
  </si>
  <si>
    <t>Atributos de eficiencia</t>
  </si>
  <si>
    <t>1 de 3</t>
  </si>
  <si>
    <t>2 de 3</t>
  </si>
  <si>
    <t>3 de 3</t>
  </si>
  <si>
    <t>Monitoreo tercer trimestre</t>
  </si>
  <si>
    <t>Monitoreo primer trimestre</t>
  </si>
  <si>
    <t>Monitoreo segundo trimestre</t>
  </si>
  <si>
    <t>Clasificación: Información Pública</t>
  </si>
  <si>
    <t>Causa raíz</t>
  </si>
  <si>
    <t>Memo I2025005913 – 21/02/2025</t>
  </si>
  <si>
    <t xml:space="preserve">Planeación estratégica </t>
  </si>
  <si>
    <t>Definir, direccionar e implementar los lineamientos para la formulación y seguimiento de la plataforma estratégica, planes, programas y proyectos en pro de la eficiencia en el gasto público que permitan dar cumplimiento a la misión y visión institucional.</t>
  </si>
  <si>
    <t>Recopilar, procesar y analizar la información que contribuya al cumplimiento de la misión de la entidad</t>
  </si>
  <si>
    <t>R-PE-001</t>
  </si>
  <si>
    <t xml:space="preserve">Entrega de información fuera de los tiempos establecidos por parte de las dependencias de la entidad, relacionada con el seguimiento al plan de acción de los proyectos de inversión </t>
  </si>
  <si>
    <t>Posibilidad de incumplimiento a los tiempos establecidos por el Distrito, en la entrega de los reportes de información y el seguimiento a metas SEGPLAN debido a la falta de información oportuna por parte de las dependencias</t>
  </si>
  <si>
    <t xml:space="preserve">Definir los lineamientos para la implementación de Sistema de Gestión de Continuidad del Negocio y manejo de crisis </t>
  </si>
  <si>
    <t>R-PE-005</t>
  </si>
  <si>
    <r>
      <t>Crisis sociales que generen paros, huelgas, alteración del orden público y/o transporte, así como crisis sanitarias que generen epidemias, enfermedades y/o pérdidas humanas, y emergencias o desastres causado por eventos de origen natural o ambiental</t>
    </r>
    <r>
      <rPr>
        <strike/>
        <sz val="10"/>
        <rFont val="Arial"/>
        <family val="2"/>
      </rPr>
      <t xml:space="preserve"> </t>
    </r>
  </si>
  <si>
    <t>Posibilidad de no contar con los recursos (físicos y de talento humano) necesarios para asegurar la prestación continua de los servicios sociales en la entidad, de forma temporal o definitiva, debido a factores externos que afecten la seguridad y salud del personal o sus familias, y la disponibilidad de los recursos necesarios para la operación</t>
  </si>
  <si>
    <t>1. Los profesionales del equipo Diseño y Monitoreo de la Subdirección de Diseño, Evaluación y Sistematización, mensualmente realizan verificación del reporte oportuno al seguimiento del plan de acción de los proyectos de inversión, teniendo como referencia el comunicado interno (cronograma de entrega), de acuerdo con el procedimiento de seguimiento a proyectos de inversión. Así mismo realizan acompañamiento y retroalimentación a través de reuniones con los gerentes de proyecto y/o equipo de proyecto, con el fin de informar fechas de entrega y las desviaciones y alertas en la ejecución del proyecto. 
Como evidencia se cuenta con las cartas de alerta a los proyectos de inversión.</t>
  </si>
  <si>
    <t>1.El(a) Director(a) de Análisis y Diseño Estratégico (DADE) identifica anualmente con todas las dependencias de la entidad los cargos, proveedores y aplicaciones criticas para conformar los equipos de recuperación de procesos y servicios, así como las acciones para restablecer la operación de la Entidad, actualizando y publicando los cinco (5) anexos del Informe de análisis de impacto al negocio (BIA) en el modulo web del Sistema de Gestión. Esto se realiza con el fin de contar con la información del personal, proveedores, aplicaciones, unidades operativas y demás recursos necesarios para garantizar la operación de la entidad, en caso de la ocurrencia de eventos sociales, naturales o sanitarias que afecten el cumplimiento de la misionalidad institucional. 
Como evidencia queda la actualización y publicación de los Anexos del Informe BIA en el modulo web del Sistema de Gestión de la entidad.</t>
  </si>
  <si>
    <t>2. El(a) Jefe de la Oficina Asesora de Comunicaciones junto con el equipo de la Oficina Asesora de Comunicaciones realiza monitoreo de medios, en el momento en que se presente una situación de crisis social que se ocasionen por paros, alteración del orden público, catástrofes naturales o ambientales, crisis sanitaria que genere enfermedades y/o pérdidas humanas, realizará publicaciones en los canales oficiales, tanto internos como externos, de la Entidad para mantener informados a los servidores y ciudadanía sobre la situación presentada y las acciones que tomará la Entidad sobre la prestación de los servicios, en el marco de la implementación del procedimiento comunicación externa y el Plan Estratégico de Comunicaciones 
Como evidencia se tendrán la publicaciones o emisiones en el medio de comunicación que en el momento se encuentre en funcionamiento.</t>
  </si>
  <si>
    <t>Profesionales del equipo de Diseño y Monitoreo de la Subdirección de Diseño, Evaluación y Sistematización</t>
  </si>
  <si>
    <t>(N° de seguimientos realizados  a los proyectos de inversión / N° de seguimientos programados)*100
Nota, programación:
I Trimestre: 10% (reporte con corte a febrero)
II Trim: 30% (reporte con corte a marzo, abril y mayo)
III trim: 30% (reporte con corte a junio, julio y agosto) 
IV trim: 30% (reporte con corte a septiembre, octubre y noviembre)</t>
  </si>
  <si>
    <t xml:space="preserve">Equipo del sistema gestión de continuidad del negocio  </t>
  </si>
  <si>
    <t>Jefe de la Oficina Asesora de Comunicaciones</t>
  </si>
  <si>
    <t>(Nº de publicaciones realizadas sobre situaciones y manejo de crisis que afecten la disponibilidad de los recursos / Nº de situaciones de crisis que afecten la disponibilidad de los recursos) * 100
Nota: debido a que la actividad se ejecuta a demanda, la meta para cada trimestre es del 100%.</t>
  </si>
  <si>
    <t>1. El(a) Director(a) de Análisis y Diseño Estratégico (DADE) identifica anualmente con todas las dependencias de la entidad los cargos, proveedores y aplicaciones criticas para conformar los equipos de recuperación de procesos y servicios, así como las acciones para restablecer la operación de la Entidad, actualizando y publicando los cinco (5) anexos del Informe de análisis de impacto al negocio (BIA) en el modulo web del Sistema de Gestión. Esto se realiza con el fin de contar con la información del personal, proveedores, aplicaciones, unidades operativas y demás recursos necesarios para garantizar la operación de la entidad, en caso de la ocurrencia de eventos sociales, naturales o sanitarias que afecten el cumplimiento de la misionalidad institucional. 
Como evidencia queda la actualización y publicación de los Anexos del Informe BIA en el modulo web del Sistema de Gestión de la entidad.</t>
  </si>
  <si>
    <t>(Nº de anexos del informe BIA actualizados / Nº de anexos del informe BIA programados) * 100
II Trimestre: 20% que corresponde a la actualización de 1 anexo del Informe BIA 
III Trimestre: 40% que corresponde a la actualización de 2 anexos del informe BIA  
IV Trimestre: 40% que corresponde a la actualización de 2 anexos del informe BIA</t>
  </si>
  <si>
    <t>Circular No. 014 del 27/03/2026</t>
  </si>
  <si>
    <t>Para este periodo no se cuenta con programación para ejecutar la actividad de control.</t>
  </si>
  <si>
    <t xml:space="preserve">Durante el periodo a reportar no se presentaron situaciones de crisis social que se ocasionen por paros, alteración del orden público, catástrofes naturales o ambientales, crisis sanitaria que genere enfermedades y/o pérdidas humanas, en donde la Oficina Asesora de Comunicaciones activara la publicación y seguimiento de evento alguno en los canales oficiales, tanto internos como externos de la entidad. </t>
  </si>
  <si>
    <t>13/04/2026 No se generan observaciones o recomendaciones respecto a los avances y evidencias presentados en el monitoreo al riesgo de gestión.</t>
  </si>
  <si>
    <t>Planeación estratégica</t>
  </si>
  <si>
    <t>David Andres Moncayo Nastar</t>
  </si>
  <si>
    <t>Desde la Subdirección de Diseño, Evaluación y Sistematización, a través del equipo de Diseño y Monitoreo, se realizó el seguimiento periódico a los 13 proyectos de inversión del Plan Distrital de Desarrollo Bogotá Camina Segura, durante el periodo comprendido entre enero y febrero de 2026.
Como resultado, la Subdirectora remitió cartas de alerta y recomendaciones a los gerentes de los proyectos, con el fin de informar las desviaciones identificadas entre lo planeado y lo ejecutado, y promover la adopción de medidas oportunas para subsanar retrasos, corregir desviaciones y fortalecer buenas prácticas en la ejecución.
Como evidencia, se cuenta con las cartas de alerta dirigidas a los 13 proyectos de inversión.</t>
  </si>
  <si>
    <t>El diseño del control cumple con la estructura y variables definidas en el Lineamiento Administración de riesgos vigente. Los atributos de eficiencia e informativos se califican de acuerdo con lo observado en el diseño y en coherencia con los soportes presentados en el primer monitoreo al riesgo.</t>
  </si>
  <si>
    <t>Diana Sofia Ramirez Gonzalez</t>
  </si>
  <si>
    <t>13/04/2026 No se generan observaciones respecto al monitoreo al riesgo de gestión.
Se recomienda adelantar las acciones pertinentes para asegurar el cumplimiento de la actividad de control y la meta propuesta.</t>
  </si>
  <si>
    <t>13/04/2026 No se generan observaciones o recomendaciones respecto a los avances presentados en el monitoreo al riesgo de gestión.</t>
  </si>
  <si>
    <t>En el marco del seguimiento periódico a los 13 proyectos de inversión del Plan Distrital de Desarrollo "Bogotá Camina Segura", el equipo de Diseño y Monitoreo de la Subdirección de Diseño, Evaluación y Sistematización, realizó el análisis del comportamiento de avances para los cortes de marzo, abril y mayo de 2026 con el fin de identificar las desviaciones entre la programado y la ejecutado en cada proyecto.
Con base en lo anterior, la Subdirectora emitió las cartas de alertas y recomendaciones a los 13 gerentes de proyecto, como instrumento de gestión para orientar la implementación de acciones correctivas oportunas, subsanar retrasos en la ejecución y fortalecer las buenas prácticas en la ejecución.
Esta actividad se soporta con las cartas de alertas remitidas a los responsables de cada proyecto de inversión.</t>
  </si>
  <si>
    <t xml:space="preserve">El día 18 de junio de 2026 se realizó la actualización del Anexo 5. Grupos de servicios y modalidades para priorizar del Informe de análisis de impacto al negocio - BIA y así contar con esta información para garantizar la continuidad del negocio en la Entidad.
Como evidencia se cuenta con el Anexo 5. Grupo de servicios y modalidades para priorizar actualizado y el memorando de solicitud de actualización. </t>
  </si>
  <si>
    <t>10/07/2026 No se generan observaciones o recomendaciones respecto a los avances y evidencias presentados en el monitoreo al riesgo de gestión.</t>
  </si>
  <si>
    <t>Durante el periodo a reportar no se presentaron situaciones de crisis social que se ocasionen por paros, alteración del orden público, catástrofes naturales o ambientales, crisis sanitaria que genere enfermedades y/o pérdidas humanas, en donde la Oficina Asesora de Comunicaciones activara la publicación y seguimiento de evento alguno en los canales oficiales, tanto internos como externos de la entidad.
Es importante mencionar que dentro de las funciones propias de la Oficina, también se realizó el monitoreo de medios de comunicación externos. con el fin de cerrar las brechas de fuga de información  en la que se pueda mencionar a la entidad y sus respectivos servicios, frente a posibles  situaciones de crisis.</t>
  </si>
  <si>
    <t>13/04/2026 Para este periodo la actividad de control no tiene programado avance por ende no se puede evaluar la efectividad del diseño del control.
10/07/2026 El diseño del control cumple con la estructura y variables definidas en el Lineamiento Administración de riesgos vigente. Los atributos de eficiencia e informativos se califican de acuerdo con lo observado en el diseño y en coherencia con los soportes presentados en el primer monitoreo al riesgo.</t>
  </si>
  <si>
    <t xml:space="preserve">Karinfer Yelitza Olivera Donato </t>
  </si>
  <si>
    <t xml:space="preserve">1. Entrega de información fuera de los tiempos establecidos por parte de las dependencias de la entidad, relacionada con el seguimiento al plan de acción de los proyectos de inversión </t>
  </si>
  <si>
    <t>De acuerdo con el 1er. Reporte de monitoreo 2026 registrado en la SECCIÓN C. Monitoreo y revisión, y las respectivas evidencias aportadas la actividad se viene ejecutando de acuerdo con lo programado.</t>
  </si>
  <si>
    <t xml:space="preserve">1. Crisis sociales que generen paros, huelgas, alteración del orden público y/o transporte, así como crisis sanitarias que generen epidemias, enfermedades y/o pérdidas humanas, y emergencias o desastres causado por eventos de origen natural o ambiental </t>
  </si>
  <si>
    <t>Atributos de Eficiencia: sin observaciones
Atributos Informativos: sin observaciones.</t>
  </si>
  <si>
    <t xml:space="preserve">De acuerdo con la SECCIÓN B. Valoración y tratamiento, la actividad de control no tiene programado reporte de monitoreo para el 1er periodo. </t>
  </si>
  <si>
    <t xml:space="preserve">De acuerdo con la SECCIÓN B. Valoración y tratamiento, la actividad de control se ejecuta a demanda y para el 1er periodo no se presentaron situaciones de crisis social. </t>
  </si>
  <si>
    <t>Atributos de Eficiencia: sin observaciones
Atributos Informativos: 
Responsable: Se recomienda analizar lo establecido en el Lineamiento administración de riesgos (LIN-GS-001), numeral 5.3.2, numeral 1 “Responsable de ejecutar el control: se debe precisar un cargo o rol específico, evitando hacer referencia a grupos de trabajo o áreas de manera general”.</t>
  </si>
  <si>
    <t>Atributos de Eficiencia: sin observaciones.
Atributos Informativos: sin observaciones.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</si>
</sst>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i/>
      <sz val="10"/>
      <color theme="4"/>
      <name val="Arial"/>
      <family val="2"/>
    </font>
    <font>
      <sz val="10"/>
      <color theme="0"/>
      <name val="Arial"/>
      <family val="2"/>
    </font>
    <font>
      <b/>
      <sz val="10"/>
      <color theme="0"/>
      <name val="Arial"/>
      <family val="2"/>
    </font>
    <font>
      <sz val="9"/>
      <name val="Arial"/>
      <family val="2"/>
    </font>
    <font>
      <b/>
      <sz val="11"/>
      <color theme="1"/>
      <name val="Calibri"/>
      <family val="2"/>
      <scheme val="minor"/>
    </font>
    <font>
      <sz val="10"/>
      <color theme="1"/>
      <name val="Arial"/>
      <family val="2"/>
    </font>
    <font>
      <b/>
      <sz val="11"/>
      <color theme="4" tint="-0.249977111117893"/>
      <name val="Arial"/>
      <family val="2"/>
    </font>
    <font>
      <i/>
      <sz val="11"/>
      <color theme="4" tint="-0.249977111117893"/>
      <name val="Arial"/>
      <family val="2"/>
    </font>
    <font>
      <b/>
      <sz val="11"/>
      <color theme="1"/>
      <name val="Arial"/>
      <family val="2"/>
    </font>
    <font>
      <b/>
      <sz val="10"/>
      <color theme="1"/>
      <name val="Arial"/>
      <family val="2"/>
    </font>
    <font>
      <i/>
      <sz val="10"/>
      <color theme="4" tint="-0.249977111117893"/>
      <name val="Arial"/>
      <family val="2"/>
    </font>
    <font>
      <sz val="11"/>
      <color theme="1"/>
      <name val="Arial"/>
      <family val="2"/>
    </font>
    <font>
      <sz val="10"/>
      <color theme="4" tint="-0.249977111117893"/>
      <name val="Arial"/>
      <family val="2"/>
    </font>
    <font>
      <sz val="12"/>
      <name val="Arial"/>
      <family val="2"/>
    </font>
    <font>
      <sz val="10"/>
      <color theme="0" tint="-0.499984740745262"/>
      <name val="Arial"/>
      <family val="2"/>
    </font>
    <font>
      <sz val="8"/>
      <color theme="0" tint="-0.499984740745262"/>
      <name val="Arial"/>
      <family val="2"/>
    </font>
    <font>
      <strike/>
      <sz val="10"/>
      <name val="Arial"/>
      <family val="2"/>
    </font>
    <font>
      <sz val="11"/>
      <name val="Aptos"/>
      <family val="2"/>
    </font>
    <font>
      <sz val="11"/>
      <color rgb="FF00B050"/>
      <name val="Aptos"/>
      <family val="2"/>
    </font>
  </fonts>
  <fills count="13">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92D050"/>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thin">
        <color indexed="64"/>
      </right>
      <top/>
      <bottom/>
      <diagonal/>
    </border>
    <border>
      <left style="dashed">
        <color indexed="64"/>
      </left>
      <right style="thin">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diagonal/>
    </border>
    <border>
      <left style="thin">
        <color indexed="64"/>
      </left>
      <right style="dashed">
        <color indexed="64"/>
      </right>
      <top/>
      <bottom style="thin">
        <color indexed="64"/>
      </bottom>
      <diagonal/>
    </border>
  </borders>
  <cellStyleXfs count="6">
    <xf numFmtId="0" fontId="0"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0" fontId="1" fillId="0" borderId="0"/>
  </cellStyleXfs>
  <cellXfs count="264">
    <xf numFmtId="0" fontId="0" fillId="0" borderId="0" xfId="0"/>
    <xf numFmtId="0" fontId="4" fillId="2" borderId="2" xfId="0" applyFont="1" applyFill="1" applyBorder="1" applyAlignment="1" applyProtection="1">
      <alignment horizontal="center" vertical="center" wrapText="1"/>
      <protection locked="0"/>
    </xf>
    <xf numFmtId="0" fontId="4" fillId="0" borderId="0" xfId="0" applyFont="1"/>
    <xf numFmtId="0" fontId="6" fillId="0" borderId="0" xfId="0" applyFont="1"/>
    <xf numFmtId="0" fontId="6" fillId="3" borderId="2" xfId="0" applyFont="1" applyFill="1" applyBorder="1" applyAlignment="1">
      <alignment vertical="center"/>
    </xf>
    <xf numFmtId="0" fontId="4" fillId="0" borderId="0" xfId="0" applyFont="1" applyAlignment="1">
      <alignment vertical="center"/>
    </xf>
    <xf numFmtId="0" fontId="6" fillId="4" borderId="2" xfId="0" applyFont="1" applyFill="1" applyBorder="1" applyAlignment="1">
      <alignment horizontal="center" vertical="center"/>
    </xf>
    <xf numFmtId="0" fontId="6" fillId="5" borderId="2" xfId="0" applyFont="1" applyFill="1" applyBorder="1" applyAlignment="1">
      <alignment horizontal="center" vertical="center"/>
    </xf>
    <xf numFmtId="0" fontId="6" fillId="6" borderId="2" xfId="0" applyFont="1" applyFill="1" applyBorder="1" applyAlignment="1">
      <alignment horizontal="center" vertical="center"/>
    </xf>
    <xf numFmtId="0" fontId="4" fillId="2" borderId="0" xfId="0" applyFont="1" applyFill="1" applyAlignment="1">
      <alignment vertical="center"/>
    </xf>
    <xf numFmtId="0" fontId="4" fillId="3" borderId="2" xfId="0" applyFont="1" applyFill="1" applyBorder="1" applyAlignment="1">
      <alignment vertical="center" wrapText="1"/>
    </xf>
    <xf numFmtId="0" fontId="6" fillId="3" borderId="2" xfId="0" applyFont="1" applyFill="1" applyBorder="1" applyAlignment="1">
      <alignment horizontal="center" vertical="center"/>
    </xf>
    <xf numFmtId="0" fontId="0" fillId="3" borderId="2" xfId="0" applyFill="1" applyBorder="1" applyAlignment="1">
      <alignment horizontal="center" vertical="center"/>
    </xf>
    <xf numFmtId="0" fontId="0" fillId="0" borderId="2" xfId="0" applyBorder="1" applyAlignment="1">
      <alignment vertical="center"/>
    </xf>
    <xf numFmtId="0" fontId="4" fillId="8" borderId="2" xfId="0" applyFont="1" applyFill="1" applyBorder="1" applyAlignment="1" applyProtection="1">
      <alignment horizontal="center" vertical="center" wrapText="1"/>
      <protection locked="0"/>
    </xf>
    <xf numFmtId="0" fontId="6" fillId="2" borderId="0" xfId="0" applyFont="1" applyFill="1" applyProtection="1">
      <protection locked="0"/>
    </xf>
    <xf numFmtId="0" fontId="0" fillId="0" borderId="0" xfId="0" applyProtection="1">
      <protection locked="0"/>
    </xf>
    <xf numFmtId="0" fontId="6" fillId="2" borderId="0" xfId="0" applyFont="1" applyFill="1" applyAlignment="1" applyProtection="1">
      <alignment vertical="center"/>
      <protection locked="0"/>
    </xf>
    <xf numFmtId="0" fontId="4" fillId="2" borderId="0" xfId="0" applyFont="1" applyFill="1" applyProtection="1">
      <protection locked="0"/>
    </xf>
    <xf numFmtId="0" fontId="4" fillId="11" borderId="2"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top"/>
      <protection locked="0"/>
    </xf>
    <xf numFmtId="0" fontId="3" fillId="0" borderId="0" xfId="0" applyFont="1"/>
    <xf numFmtId="0" fontId="4" fillId="3" borderId="0" xfId="0" applyFont="1" applyFill="1" applyAlignment="1">
      <alignment horizontal="center" vertical="center" wrapText="1"/>
    </xf>
    <xf numFmtId="0" fontId="0" fillId="8" borderId="0" xfId="0" applyFill="1"/>
    <xf numFmtId="0" fontId="4" fillId="8" borderId="3" xfId="0" applyFont="1" applyFill="1" applyBorder="1"/>
    <xf numFmtId="0" fontId="4" fillId="0" borderId="2" xfId="0" applyFont="1" applyBorder="1" applyAlignment="1" applyProtection="1">
      <alignment horizontal="center" vertical="center" wrapText="1"/>
      <protection locked="0"/>
    </xf>
    <xf numFmtId="9" fontId="6" fillId="3" borderId="2" xfId="0" applyNumberFormat="1" applyFont="1" applyFill="1" applyBorder="1" applyAlignment="1">
      <alignment horizontal="center" vertical="center"/>
    </xf>
    <xf numFmtId="0" fontId="3" fillId="3" borderId="2" xfId="0" applyFont="1" applyFill="1" applyBorder="1" applyAlignment="1">
      <alignment vertical="center" wrapText="1"/>
    </xf>
    <xf numFmtId="0" fontId="0" fillId="8" borderId="0" xfId="0" applyFill="1" applyProtection="1">
      <protection locked="0"/>
    </xf>
    <xf numFmtId="0" fontId="6" fillId="8" borderId="0" xfId="0" applyFont="1" applyFill="1" applyProtection="1">
      <protection locked="0"/>
    </xf>
    <xf numFmtId="0" fontId="6" fillId="8" borderId="0" xfId="0" applyFont="1" applyFill="1" applyAlignment="1" applyProtection="1">
      <alignment vertical="center"/>
      <protection locked="0"/>
    </xf>
    <xf numFmtId="0" fontId="3" fillId="3" borderId="2" xfId="0" applyFont="1" applyFill="1" applyBorder="1" applyAlignment="1">
      <alignment vertical="center"/>
    </xf>
    <xf numFmtId="9" fontId="0" fillId="3" borderId="2" xfId="0" applyNumberFormat="1" applyFill="1" applyBorder="1" applyAlignment="1">
      <alignment horizontal="center" vertical="center"/>
    </xf>
    <xf numFmtId="0" fontId="3" fillId="0" borderId="2" xfId="0" applyFont="1" applyBorder="1" applyAlignment="1">
      <alignment vertical="center"/>
    </xf>
    <xf numFmtId="0" fontId="3" fillId="7" borderId="2" xfId="0" applyFont="1" applyFill="1" applyBorder="1" applyAlignment="1">
      <alignment horizontal="center" vertical="center"/>
    </xf>
    <xf numFmtId="0" fontId="3" fillId="3" borderId="1" xfId="0" applyFont="1" applyFill="1" applyBorder="1" applyAlignment="1" applyProtection="1">
      <alignment vertical="center" wrapText="1"/>
      <protection locked="0"/>
    </xf>
    <xf numFmtId="0" fontId="6" fillId="3" borderId="1" xfId="0" applyFont="1" applyFill="1" applyBorder="1" applyAlignment="1" applyProtection="1">
      <alignment vertical="center" wrapText="1"/>
      <protection locked="0"/>
    </xf>
    <xf numFmtId="0" fontId="8" fillId="8" borderId="0" xfId="0" applyFont="1" applyFill="1" applyAlignment="1">
      <alignment horizontal="center" vertical="center"/>
    </xf>
    <xf numFmtId="0" fontId="9" fillId="8" borderId="0" xfId="0" applyFont="1" applyFill="1" applyAlignment="1">
      <alignment horizontal="center" vertical="center"/>
    </xf>
    <xf numFmtId="0" fontId="8" fillId="8" borderId="0" xfId="0" applyFont="1" applyFill="1" applyAlignment="1">
      <alignment horizontal="center"/>
    </xf>
    <xf numFmtId="0" fontId="8" fillId="8" borderId="0" xfId="0" applyFont="1" applyFill="1"/>
    <xf numFmtId="0" fontId="4" fillId="8" borderId="0" xfId="0" applyFont="1" applyFill="1"/>
    <xf numFmtId="0" fontId="9" fillId="8" borderId="0" xfId="0" applyFont="1" applyFill="1" applyAlignment="1">
      <alignment vertical="center" wrapText="1"/>
    </xf>
    <xf numFmtId="0" fontId="8" fillId="8" borderId="0" xfId="0" applyFont="1" applyFill="1" applyAlignment="1" applyProtection="1">
      <alignment vertical="center" wrapText="1"/>
      <protection locked="0"/>
    </xf>
    <xf numFmtId="0" fontId="8" fillId="8" borderId="0" xfId="0" applyFont="1" applyFill="1" applyAlignment="1">
      <alignment vertical="center"/>
    </xf>
    <xf numFmtId="0" fontId="10" fillId="2" borderId="2" xfId="0" applyFont="1" applyFill="1" applyBorder="1" applyAlignment="1">
      <alignment vertical="center"/>
    </xf>
    <xf numFmtId="0" fontId="10" fillId="2" borderId="2" xfId="0" applyFont="1" applyFill="1" applyBorder="1" applyAlignment="1" applyProtection="1">
      <alignment horizontal="left" vertical="center"/>
      <protection locked="0"/>
    </xf>
    <xf numFmtId="0" fontId="10" fillId="2" borderId="2" xfId="0" applyFont="1" applyFill="1" applyBorder="1" applyAlignment="1" applyProtection="1">
      <alignment horizontal="left" vertical="center" wrapText="1"/>
      <protection locked="0"/>
    </xf>
    <xf numFmtId="0" fontId="10" fillId="2" borderId="2" xfId="0" applyFont="1" applyFill="1" applyBorder="1" applyAlignment="1" applyProtection="1">
      <alignment vertical="center"/>
      <protection locked="0"/>
    </xf>
    <xf numFmtId="0" fontId="12" fillId="8" borderId="0" xfId="2" applyFont="1" applyFill="1" applyAlignment="1" applyProtection="1">
      <alignment wrapText="1"/>
      <protection locked="0"/>
    </xf>
    <xf numFmtId="0" fontId="3" fillId="8" borderId="0" xfId="2" applyFont="1" applyFill="1" applyAlignment="1" applyProtection="1">
      <alignment horizontal="left" wrapText="1"/>
      <protection locked="0"/>
    </xf>
    <xf numFmtId="0" fontId="3" fillId="8" borderId="0" xfId="2" applyFont="1" applyFill="1" applyAlignment="1" applyProtection="1">
      <alignment horizontal="center" wrapText="1"/>
      <protection locked="0"/>
    </xf>
    <xf numFmtId="0" fontId="3" fillId="8" borderId="0" xfId="2" applyFont="1" applyFill="1" applyAlignment="1" applyProtection="1">
      <alignment horizontal="center" vertical="center" wrapText="1"/>
      <protection locked="0"/>
    </xf>
    <xf numFmtId="0" fontId="12" fillId="8" borderId="0" xfId="2" applyFont="1" applyFill="1" applyAlignment="1" applyProtection="1">
      <alignment horizontal="center" wrapText="1"/>
      <protection locked="0"/>
    </xf>
    <xf numFmtId="0" fontId="3" fillId="0" borderId="0" xfId="2" applyFont="1" applyAlignment="1" applyProtection="1">
      <alignment horizontal="center" vertical="center" wrapText="1"/>
      <protection locked="0"/>
    </xf>
    <xf numFmtId="0" fontId="4" fillId="8" borderId="0" xfId="2" applyFont="1" applyFill="1" applyAlignment="1" applyProtection="1">
      <alignment horizontal="center" vertical="center" wrapText="1"/>
      <protection locked="0"/>
    </xf>
    <xf numFmtId="0" fontId="13" fillId="8" borderId="0" xfId="2" applyFont="1" applyFill="1" applyAlignment="1" applyProtection="1">
      <alignment horizontal="center" vertical="center" wrapText="1"/>
      <protection locked="0"/>
    </xf>
    <xf numFmtId="0" fontId="13" fillId="8" borderId="2" xfId="2" applyFont="1" applyFill="1" applyBorder="1" applyAlignment="1" applyProtection="1">
      <alignment horizontal="center" vertical="center" wrapText="1"/>
      <protection locked="0"/>
    </xf>
    <xf numFmtId="9" fontId="3" fillId="8" borderId="16" xfId="2" applyNumberFormat="1" applyFont="1" applyFill="1" applyBorder="1" applyAlignment="1" applyProtection="1">
      <alignment horizontal="center" vertical="center" wrapText="1"/>
      <protection hidden="1"/>
    </xf>
    <xf numFmtId="0" fontId="3" fillId="8" borderId="16" xfId="2" applyFont="1" applyFill="1" applyBorder="1" applyAlignment="1" applyProtection="1">
      <alignment horizontal="center" vertical="center" wrapText="1"/>
      <protection locked="0"/>
    </xf>
    <xf numFmtId="9" fontId="3" fillId="8" borderId="16" xfId="3" applyFont="1" applyFill="1" applyBorder="1" applyAlignment="1" applyProtection="1">
      <alignment horizontal="center" vertical="center" wrapText="1"/>
      <protection hidden="1"/>
    </xf>
    <xf numFmtId="9" fontId="3" fillId="8" borderId="20" xfId="2" applyNumberFormat="1" applyFont="1" applyFill="1" applyBorder="1" applyAlignment="1" applyProtection="1">
      <alignment horizontal="center" vertical="center" wrapText="1"/>
      <protection hidden="1"/>
    </xf>
    <xf numFmtId="0" fontId="3" fillId="8" borderId="20" xfId="2" applyFont="1" applyFill="1" applyBorder="1" applyAlignment="1" applyProtection="1">
      <alignment horizontal="center" vertical="center" wrapText="1"/>
      <protection locked="0"/>
    </xf>
    <xf numFmtId="9" fontId="3" fillId="8" borderId="20" xfId="3" applyFont="1" applyFill="1" applyBorder="1" applyAlignment="1" applyProtection="1">
      <alignment horizontal="center" vertical="center" wrapText="1"/>
      <protection hidden="1"/>
    </xf>
    <xf numFmtId="9" fontId="3" fillId="8" borderId="23" xfId="2" applyNumberFormat="1" applyFont="1" applyFill="1" applyBorder="1" applyAlignment="1" applyProtection="1">
      <alignment horizontal="center" vertical="center" wrapText="1"/>
      <protection hidden="1"/>
    </xf>
    <xf numFmtId="0" fontId="3" fillId="8" borderId="23" xfId="2" applyFont="1" applyFill="1" applyBorder="1" applyAlignment="1" applyProtection="1">
      <alignment horizontal="center" vertical="center" wrapText="1"/>
      <protection locked="0"/>
    </xf>
    <xf numFmtId="9" fontId="3" fillId="8" borderId="23" xfId="3" applyFont="1" applyFill="1" applyBorder="1" applyAlignment="1" applyProtection="1">
      <alignment horizontal="center" vertical="center" wrapText="1"/>
      <protection hidden="1"/>
    </xf>
    <xf numFmtId="0" fontId="3" fillId="8" borderId="23" xfId="2" applyFont="1" applyFill="1" applyBorder="1" applyAlignment="1" applyProtection="1">
      <alignment vertical="center" wrapText="1"/>
      <protection locked="0"/>
    </xf>
    <xf numFmtId="0" fontId="14" fillId="8" borderId="0" xfId="2" applyFont="1" applyFill="1" applyAlignment="1" applyProtection="1">
      <alignment horizontal="center" vertical="center" wrapText="1"/>
      <protection locked="0"/>
    </xf>
    <xf numFmtId="0" fontId="14" fillId="8" borderId="2" xfId="2" applyFont="1" applyFill="1" applyBorder="1" applyAlignment="1" applyProtection="1">
      <alignment horizontal="center" vertical="center" wrapText="1"/>
      <protection locked="0"/>
    </xf>
    <xf numFmtId="9" fontId="3" fillId="8" borderId="26" xfId="2" applyNumberFormat="1" applyFont="1" applyFill="1" applyBorder="1" applyAlignment="1" applyProtection="1">
      <alignment horizontal="center" vertical="center" wrapText="1"/>
      <protection hidden="1"/>
    </xf>
    <xf numFmtId="0" fontId="3" fillId="8" borderId="26" xfId="2" applyFont="1" applyFill="1" applyBorder="1" applyAlignment="1" applyProtection="1">
      <alignment horizontal="center" vertical="center" wrapText="1"/>
      <protection locked="0"/>
    </xf>
    <xf numFmtId="9" fontId="3" fillId="8" borderId="26" xfId="3" applyFont="1" applyFill="1" applyBorder="1" applyAlignment="1" applyProtection="1">
      <alignment horizontal="center" vertical="center" wrapText="1"/>
      <protection hidden="1"/>
    </xf>
    <xf numFmtId="0" fontId="3" fillId="8" borderId="26" xfId="2" applyFont="1" applyFill="1" applyBorder="1" applyAlignment="1" applyProtection="1">
      <alignment vertical="center" wrapText="1"/>
      <protection locked="0"/>
    </xf>
    <xf numFmtId="0" fontId="15" fillId="8" borderId="0" xfId="2" applyFont="1" applyFill="1" applyAlignment="1" applyProtection="1">
      <alignment horizontal="center" vertical="center" wrapText="1"/>
      <protection locked="0"/>
    </xf>
    <xf numFmtId="0" fontId="3" fillId="11" borderId="2" xfId="2" applyFont="1" applyFill="1" applyBorder="1" applyAlignment="1" applyProtection="1">
      <alignment horizontal="center" vertical="center" wrapText="1"/>
      <protection locked="0"/>
    </xf>
    <xf numFmtId="0" fontId="3" fillId="11" borderId="2" xfId="4" applyFill="1" applyBorder="1" applyAlignment="1" applyProtection="1">
      <alignment horizontal="center" vertical="center" wrapText="1"/>
      <protection locked="0"/>
    </xf>
    <xf numFmtId="0" fontId="17" fillId="8" borderId="0" xfId="2" applyFont="1" applyFill="1" applyAlignment="1" applyProtection="1">
      <alignment horizontal="left" vertical="center"/>
      <protection locked="0"/>
    </xf>
    <xf numFmtId="0" fontId="16" fillId="8" borderId="0" xfId="2" applyFont="1" applyFill="1" applyAlignment="1" applyProtection="1">
      <alignment horizontal="left" wrapText="1"/>
      <protection locked="0"/>
    </xf>
    <xf numFmtId="0" fontId="3" fillId="8" borderId="0" xfId="2" applyFont="1" applyFill="1" applyAlignment="1" applyProtection="1">
      <alignment horizontal="right" vertical="center" wrapText="1"/>
      <protection locked="0"/>
    </xf>
    <xf numFmtId="0" fontId="2" fillId="8" borderId="0" xfId="2" applyFill="1" applyProtection="1">
      <protection locked="0"/>
    </xf>
    <xf numFmtId="0" fontId="19" fillId="8" borderId="0" xfId="2" applyFont="1" applyFill="1" applyAlignment="1" applyProtection="1">
      <alignment horizontal="center" wrapText="1"/>
      <protection locked="0"/>
    </xf>
    <xf numFmtId="0" fontId="3" fillId="8" borderId="0" xfId="2" applyFont="1" applyFill="1" applyAlignment="1" applyProtection="1">
      <alignment vertical="center" wrapText="1"/>
      <protection locked="0"/>
    </xf>
    <xf numFmtId="0" fontId="19" fillId="8" borderId="0" xfId="2" applyFont="1" applyFill="1" applyAlignment="1" applyProtection="1">
      <alignment horizontal="left" vertical="center"/>
      <protection locked="0"/>
    </xf>
    <xf numFmtId="0" fontId="4" fillId="8" borderId="0" xfId="2" applyFont="1" applyFill="1" applyAlignment="1" applyProtection="1">
      <alignment vertical="center" wrapText="1"/>
      <protection locked="0"/>
    </xf>
    <xf numFmtId="0" fontId="10" fillId="8" borderId="2" xfId="2" applyFont="1" applyFill="1" applyBorder="1" applyAlignment="1" applyProtection="1">
      <alignment horizontal="left" vertical="center" wrapText="1"/>
      <protection locked="0"/>
    </xf>
    <xf numFmtId="0" fontId="2" fillId="0" borderId="0" xfId="2"/>
    <xf numFmtId="9" fontId="0" fillId="0" borderId="0" xfId="3" applyFont="1"/>
    <xf numFmtId="0" fontId="2" fillId="0" borderId="0" xfId="2" applyAlignment="1">
      <alignment horizontal="center" vertical="center"/>
    </xf>
    <xf numFmtId="9" fontId="2" fillId="0" borderId="0" xfId="2" applyNumberFormat="1"/>
    <xf numFmtId="0" fontId="21" fillId="2" borderId="0" xfId="0" applyFont="1" applyFill="1" applyAlignment="1" applyProtection="1">
      <alignment horizontal="center" vertical="top"/>
      <protection locked="0"/>
    </xf>
    <xf numFmtId="0" fontId="7" fillId="2" borderId="0" xfId="0" applyFont="1" applyFill="1" applyAlignment="1" applyProtection="1">
      <alignment horizontal="left" vertical="top"/>
      <protection locked="0"/>
    </xf>
    <xf numFmtId="0" fontId="22" fillId="2" borderId="0" xfId="0" applyFont="1" applyFill="1" applyAlignment="1" applyProtection="1">
      <alignment horizontal="right" vertical="top"/>
      <protection locked="0"/>
    </xf>
    <xf numFmtId="0" fontId="3" fillId="2" borderId="2" xfId="0" applyFont="1" applyFill="1" applyBorder="1" applyAlignment="1" applyProtection="1">
      <alignment horizontal="justify" vertical="center" wrapText="1"/>
      <protection locked="0"/>
    </xf>
    <xf numFmtId="0" fontId="3" fillId="0" borderId="2" xfId="0" applyFont="1" applyBorder="1" applyAlignment="1" applyProtection="1">
      <alignment horizontal="justify" vertical="center" wrapText="1"/>
      <protection locked="0"/>
    </xf>
    <xf numFmtId="0" fontId="3" fillId="2" borderId="2"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wrapText="1"/>
      <protection locked="0"/>
    </xf>
    <xf numFmtId="9" fontId="3" fillId="0" borderId="2" xfId="0" applyNumberFormat="1"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9" fontId="3" fillId="2" borderId="1" xfId="0" applyNumberFormat="1" applyFont="1" applyFill="1" applyBorder="1" applyAlignment="1" applyProtection="1">
      <alignment horizontal="center" vertical="center" wrapText="1"/>
      <protection locked="0"/>
    </xf>
    <xf numFmtId="14" fontId="3" fillId="2" borderId="2" xfId="0" applyNumberFormat="1" applyFont="1" applyFill="1" applyBorder="1" applyAlignment="1" applyProtection="1">
      <alignment horizontal="center" vertical="center" wrapText="1"/>
      <protection locked="0"/>
    </xf>
    <xf numFmtId="0" fontId="3" fillId="8" borderId="26" xfId="2" applyFont="1" applyFill="1" applyBorder="1" applyAlignment="1" applyProtection="1">
      <alignment horizontal="justify" vertical="center" wrapText="1"/>
      <protection locked="0"/>
    </xf>
    <xf numFmtId="0" fontId="3" fillId="8" borderId="23" xfId="2" applyFont="1" applyFill="1" applyBorder="1" applyAlignment="1" applyProtection="1">
      <alignment horizontal="justify" vertical="center" wrapText="1"/>
      <protection locked="0"/>
    </xf>
    <xf numFmtId="0" fontId="3" fillId="8" borderId="20" xfId="2" applyFont="1" applyFill="1" applyBorder="1" applyAlignment="1" applyProtection="1">
      <alignment horizontal="justify" vertical="center" wrapText="1"/>
      <protection locked="0"/>
    </xf>
    <xf numFmtId="0" fontId="3" fillId="8" borderId="16" xfId="2" applyFont="1" applyFill="1" applyBorder="1" applyAlignment="1" applyProtection="1">
      <alignment horizontal="justify" vertical="center" wrapText="1"/>
      <protection locked="0"/>
    </xf>
    <xf numFmtId="0" fontId="3" fillId="2" borderId="1" xfId="0" applyFont="1" applyFill="1" applyBorder="1" applyAlignment="1" applyProtection="1">
      <alignment horizontal="justify" vertical="center" wrapText="1"/>
      <protection locked="0"/>
    </xf>
    <xf numFmtId="0" fontId="3" fillId="8" borderId="0" xfId="2" applyFont="1" applyFill="1" applyAlignment="1" applyProtection="1">
      <alignment horizontal="right" vertical="center" wrapText="1"/>
      <protection locked="0"/>
    </xf>
    <xf numFmtId="0" fontId="3" fillId="2" borderId="2" xfId="0" applyFont="1" applyFill="1" applyBorder="1" applyAlignment="1" applyProtection="1">
      <alignment vertical="center" wrapText="1"/>
      <protection locked="0"/>
    </xf>
    <xf numFmtId="0" fontId="3" fillId="2" borderId="1"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3" fillId="8" borderId="2" xfId="5" applyFont="1" applyFill="1" applyBorder="1" applyAlignment="1" applyProtection="1">
      <alignment horizontal="justify" vertical="center" wrapText="1"/>
      <protection locked="0"/>
    </xf>
    <xf numFmtId="0" fontId="3" fillId="8" borderId="2" xfId="5" applyNumberFormat="1" applyFont="1" applyFill="1" applyBorder="1" applyAlignment="1" applyProtection="1">
      <alignment horizontal="justify" vertical="center" wrapText="1"/>
      <protection locked="0"/>
    </xf>
    <xf numFmtId="0" fontId="3" fillId="2" borderId="1" xfId="0" applyFont="1" applyFill="1" applyBorder="1" applyAlignment="1" applyProtection="1">
      <alignment horizontal="center" vertical="center" wrapText="1"/>
      <protection locked="0"/>
    </xf>
    <xf numFmtId="0" fontId="3" fillId="0" borderId="2" xfId="0" applyFont="1" applyBorder="1" applyAlignment="1" applyProtection="1">
      <alignment horizontal="left" vertical="center" wrapText="1"/>
      <protection locked="0"/>
    </xf>
    <xf numFmtId="0" fontId="3" fillId="2" borderId="1" xfId="0" applyFont="1" applyFill="1" applyBorder="1" applyAlignment="1">
      <alignment horizontal="left" vertical="center" wrapText="1"/>
    </xf>
    <xf numFmtId="0" fontId="3" fillId="12" borderId="2" xfId="0" applyFont="1" applyFill="1" applyBorder="1" applyAlignment="1">
      <alignment horizontal="center" vertical="center"/>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center" vertical="center" wrapText="1"/>
      <protection locked="0"/>
    </xf>
    <xf numFmtId="14" fontId="3" fillId="2" borderId="1" xfId="1" applyNumberFormat="1" applyFont="1" applyFill="1" applyBorder="1" applyAlignment="1" applyProtection="1">
      <alignment horizontal="center" vertical="center" wrapText="1"/>
      <protection locked="0"/>
    </xf>
    <xf numFmtId="9" fontId="3" fillId="2" borderId="1" xfId="1" applyFont="1" applyFill="1" applyBorder="1" applyAlignment="1" applyProtection="1">
      <alignment horizontal="center" vertical="center" wrapText="1"/>
      <protection locked="0"/>
    </xf>
    <xf numFmtId="14" fontId="3" fillId="2" borderId="1" xfId="1" applyNumberFormat="1" applyFont="1" applyFill="1" applyBorder="1" applyAlignment="1" applyProtection="1">
      <alignment vertical="center" wrapText="1"/>
      <protection locked="0"/>
    </xf>
    <xf numFmtId="9" fontId="3" fillId="2" borderId="1" xfId="1" applyFont="1" applyFill="1" applyBorder="1" applyAlignment="1" applyProtection="1">
      <alignment vertical="center" wrapText="1"/>
      <protection locked="0"/>
    </xf>
    <xf numFmtId="0" fontId="3" fillId="2" borderId="1" xfId="0" applyFont="1" applyFill="1" applyBorder="1" applyAlignment="1" applyProtection="1">
      <alignment vertical="center" wrapText="1"/>
      <protection locked="0"/>
    </xf>
    <xf numFmtId="0" fontId="3" fillId="2" borderId="2" xfId="0" applyFont="1" applyFill="1" applyBorder="1" applyAlignment="1">
      <alignment horizontal="left" vertical="center" wrapText="1"/>
    </xf>
    <xf numFmtId="0" fontId="3" fillId="0" borderId="2" xfId="0" applyFont="1" applyBorder="1" applyAlignment="1" applyProtection="1">
      <alignment horizontal="left" vertical="center"/>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2" borderId="10"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9" borderId="5"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0" fontId="4" fillId="9" borderId="7"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8" borderId="2"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6" fillId="2" borderId="2"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10" fillId="2" borderId="13"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protection locked="0"/>
    </xf>
    <xf numFmtId="0" fontId="4" fillId="2" borderId="0" xfId="0" applyFont="1" applyFill="1" applyAlignment="1" applyProtection="1">
      <alignment horizontal="center" vertical="top"/>
      <protection locked="0"/>
    </xf>
    <xf numFmtId="0" fontId="4" fillId="10" borderId="5" xfId="0" applyFont="1" applyFill="1" applyBorder="1" applyAlignment="1" applyProtection="1">
      <alignment horizontal="center" vertical="center"/>
      <protection locked="0"/>
    </xf>
    <xf numFmtId="0" fontId="4" fillId="10" borderId="6" xfId="0" applyFont="1" applyFill="1" applyBorder="1" applyAlignment="1" applyProtection="1">
      <alignment horizontal="center" vertical="center"/>
      <protection locked="0"/>
    </xf>
    <xf numFmtId="0" fontId="4" fillId="10" borderId="7" xfId="0" applyFont="1" applyFill="1" applyBorder="1" applyAlignment="1" applyProtection="1">
      <alignment horizontal="center" vertical="center"/>
      <protection locked="0"/>
    </xf>
    <xf numFmtId="0" fontId="4" fillId="2" borderId="0" xfId="0" applyFont="1" applyFill="1" applyAlignment="1" applyProtection="1">
      <alignment horizontal="right" vertical="top"/>
      <protection locked="0"/>
    </xf>
    <xf numFmtId="0" fontId="3" fillId="8" borderId="4" xfId="2" applyFont="1" applyFill="1" applyBorder="1" applyAlignment="1" applyProtection="1">
      <alignment horizontal="center" vertical="center" wrapText="1"/>
      <protection hidden="1"/>
    </xf>
    <xf numFmtId="0" fontId="3" fillId="8" borderId="18" xfId="2" applyFont="1" applyFill="1" applyBorder="1" applyAlignment="1" applyProtection="1">
      <alignment horizontal="center" vertical="center" wrapText="1"/>
      <protection hidden="1"/>
    </xf>
    <xf numFmtId="0" fontId="3" fillId="8" borderId="1" xfId="2" applyFont="1" applyFill="1" applyBorder="1" applyAlignment="1" applyProtection="1">
      <alignment horizontal="center" vertical="center" wrapText="1"/>
      <protection hidden="1"/>
    </xf>
    <xf numFmtId="9" fontId="3" fillId="8" borderId="22" xfId="2" applyNumberFormat="1" applyFont="1" applyFill="1" applyBorder="1" applyAlignment="1" applyProtection="1">
      <alignment horizontal="center" vertical="center" wrapText="1"/>
      <protection hidden="1"/>
    </xf>
    <xf numFmtId="9" fontId="3" fillId="8" borderId="25" xfId="2" applyNumberFormat="1" applyFont="1" applyFill="1" applyBorder="1" applyAlignment="1" applyProtection="1">
      <alignment horizontal="center" vertical="center" wrapText="1"/>
      <protection hidden="1"/>
    </xf>
    <xf numFmtId="0" fontId="3" fillId="8" borderId="4" xfId="2" applyFont="1" applyFill="1" applyBorder="1" applyAlignment="1" applyProtection="1">
      <alignment horizontal="left" vertical="center" wrapText="1"/>
      <protection locked="0"/>
    </xf>
    <xf numFmtId="0" fontId="3" fillId="8" borderId="18" xfId="2" applyFont="1" applyFill="1" applyBorder="1" applyAlignment="1" applyProtection="1">
      <alignment horizontal="left" vertical="center" wrapText="1"/>
      <protection locked="0"/>
    </xf>
    <xf numFmtId="0" fontId="3" fillId="8" borderId="1" xfId="2" applyFont="1" applyFill="1" applyBorder="1" applyAlignment="1" applyProtection="1">
      <alignment horizontal="left" vertical="center" wrapText="1"/>
      <protection locked="0"/>
    </xf>
    <xf numFmtId="0" fontId="3" fillId="8" borderId="4" xfId="2" applyFont="1" applyFill="1" applyBorder="1" applyAlignment="1" applyProtection="1">
      <alignment horizontal="center" vertical="center" wrapText="1"/>
      <protection locked="0"/>
    </xf>
    <xf numFmtId="0" fontId="3" fillId="8" borderId="18" xfId="2" applyFont="1" applyFill="1" applyBorder="1" applyAlignment="1" applyProtection="1">
      <alignment horizontal="center" vertical="center" wrapText="1"/>
      <protection locked="0"/>
    </xf>
    <xf numFmtId="0" fontId="3" fillId="8" borderId="1" xfId="2" applyFont="1" applyFill="1" applyBorder="1" applyAlignment="1" applyProtection="1">
      <alignment horizontal="center" vertical="center" wrapText="1"/>
      <protection locked="0"/>
    </xf>
    <xf numFmtId="9" fontId="3" fillId="8" borderId="4" xfId="3" applyFont="1" applyFill="1" applyBorder="1" applyAlignment="1" applyProtection="1">
      <alignment horizontal="center" vertical="center" wrapText="1"/>
      <protection hidden="1"/>
    </xf>
    <xf numFmtId="9" fontId="3" fillId="8" borderId="18" xfId="3" applyFont="1" applyFill="1" applyBorder="1" applyAlignment="1" applyProtection="1">
      <alignment horizontal="center" vertical="center" wrapText="1"/>
      <protection hidden="1"/>
    </xf>
    <xf numFmtId="9" fontId="3" fillId="8" borderId="1" xfId="3" applyFont="1" applyFill="1" applyBorder="1" applyAlignment="1" applyProtection="1">
      <alignment horizontal="center" vertical="center" wrapText="1"/>
      <protection hidden="1"/>
    </xf>
    <xf numFmtId="0" fontId="3" fillId="8" borderId="27" xfId="2" applyFont="1" applyFill="1" applyBorder="1" applyAlignment="1" applyProtection="1">
      <alignment vertical="center" wrapText="1"/>
      <protection locked="0"/>
    </xf>
    <xf numFmtId="0" fontId="3" fillId="8" borderId="24" xfId="2" applyFont="1" applyFill="1" applyBorder="1" applyAlignment="1" applyProtection="1">
      <alignment vertical="center" wrapText="1"/>
      <protection locked="0"/>
    </xf>
    <xf numFmtId="9" fontId="3" fillId="8" borderId="4" xfId="2" applyNumberFormat="1" applyFont="1" applyFill="1" applyBorder="1" applyAlignment="1" applyProtection="1">
      <alignment horizontal="center" vertical="center" wrapText="1"/>
      <protection hidden="1"/>
    </xf>
    <xf numFmtId="9" fontId="3" fillId="8" borderId="18" xfId="2" applyNumberFormat="1" applyFont="1" applyFill="1" applyBorder="1" applyAlignment="1" applyProtection="1">
      <alignment horizontal="center" vertical="center" wrapText="1"/>
      <protection hidden="1"/>
    </xf>
    <xf numFmtId="9" fontId="3" fillId="8" borderId="1" xfId="2" applyNumberFormat="1" applyFont="1" applyFill="1" applyBorder="1" applyAlignment="1" applyProtection="1">
      <alignment horizontal="center" vertical="center" wrapText="1"/>
      <protection hidden="1"/>
    </xf>
    <xf numFmtId="0" fontId="3" fillId="8" borderId="21" xfId="2" applyFont="1" applyFill="1" applyBorder="1" applyAlignment="1" applyProtection="1">
      <alignment vertical="center" wrapText="1"/>
      <protection locked="0"/>
    </xf>
    <xf numFmtId="0" fontId="3" fillId="8" borderId="17" xfId="2" applyFont="1" applyFill="1" applyBorder="1" applyAlignment="1" applyProtection="1">
      <alignment vertical="center" wrapText="1"/>
      <protection locked="0"/>
    </xf>
    <xf numFmtId="9" fontId="3" fillId="8" borderId="19" xfId="2" applyNumberFormat="1" applyFont="1" applyFill="1" applyBorder="1" applyAlignment="1" applyProtection="1">
      <alignment horizontal="center" vertical="center" wrapText="1"/>
      <protection hidden="1"/>
    </xf>
    <xf numFmtId="9" fontId="3" fillId="8" borderId="15" xfId="2" applyNumberFormat="1" applyFont="1" applyFill="1" applyBorder="1" applyAlignment="1" applyProtection="1">
      <alignment horizontal="center" vertical="center" wrapText="1"/>
      <protection hidden="1"/>
    </xf>
    <xf numFmtId="0" fontId="3" fillId="11" borderId="2" xfId="2" applyFont="1" applyFill="1" applyBorder="1" applyAlignment="1" applyProtection="1">
      <alignment horizontal="center" vertical="center" wrapText="1"/>
      <protection locked="0"/>
    </xf>
    <xf numFmtId="0" fontId="3" fillId="11" borderId="5" xfId="2" applyFont="1" applyFill="1" applyBorder="1" applyAlignment="1" applyProtection="1">
      <alignment horizontal="center" vertical="center" wrapText="1"/>
      <protection locked="0"/>
    </xf>
    <xf numFmtId="0" fontId="3" fillId="11" borderId="6" xfId="2" applyFont="1" applyFill="1" applyBorder="1" applyAlignment="1" applyProtection="1">
      <alignment horizontal="center" vertical="center" wrapText="1"/>
      <protection locked="0"/>
    </xf>
    <xf numFmtId="0" fontId="3" fillId="11" borderId="7"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4" xfId="2" applyFont="1" applyFill="1" applyBorder="1" applyAlignment="1" applyProtection="1">
      <alignment horizontal="center" vertical="center" wrapText="1"/>
      <protection locked="0"/>
    </xf>
    <xf numFmtId="0" fontId="3" fillId="3" borderId="1" xfId="2" applyFont="1" applyFill="1" applyBorder="1" applyAlignment="1" applyProtection="1">
      <alignment horizontal="center" vertical="center" wrapText="1"/>
      <protection locked="0"/>
    </xf>
    <xf numFmtId="14" fontId="3" fillId="8" borderId="2" xfId="2" applyNumberFormat="1" applyFont="1" applyFill="1" applyBorder="1" applyAlignment="1" applyProtection="1">
      <alignment horizontal="center" vertical="center" wrapText="1"/>
      <protection locked="0"/>
    </xf>
    <xf numFmtId="0" fontId="3" fillId="8" borderId="2" xfId="2" applyFont="1" applyFill="1" applyBorder="1" applyAlignment="1" applyProtection="1">
      <alignment horizontal="center" vertical="center" wrapText="1"/>
      <protection locked="0"/>
    </xf>
    <xf numFmtId="0" fontId="12" fillId="9" borderId="2" xfId="2" applyFont="1" applyFill="1" applyBorder="1" applyAlignment="1" applyProtection="1">
      <alignment horizontal="center" vertical="center" wrapText="1"/>
      <protection locked="0"/>
    </xf>
    <xf numFmtId="0" fontId="3" fillId="11" borderId="4" xfId="2" applyFont="1" applyFill="1" applyBorder="1" applyAlignment="1" applyProtection="1">
      <alignment horizontal="center" vertical="center" wrapText="1"/>
      <protection locked="0"/>
    </xf>
    <xf numFmtId="0" fontId="3" fillId="11" borderId="18" xfId="2" applyFont="1" applyFill="1" applyBorder="1" applyAlignment="1" applyProtection="1">
      <alignment horizontal="center" vertical="center" wrapText="1"/>
      <protection locked="0"/>
    </xf>
    <xf numFmtId="0" fontId="3" fillId="11" borderId="1" xfId="2" applyFont="1" applyFill="1" applyBorder="1" applyAlignment="1" applyProtection="1">
      <alignment horizontal="center" vertical="center" wrapText="1"/>
      <protection locked="0"/>
    </xf>
    <xf numFmtId="0" fontId="12" fillId="3" borderId="4" xfId="2" applyFont="1" applyFill="1" applyBorder="1" applyAlignment="1" applyProtection="1">
      <alignment horizontal="center" vertical="center" wrapText="1"/>
      <protection locked="0"/>
    </xf>
    <xf numFmtId="0" fontId="12" fillId="3" borderId="1" xfId="2" applyFont="1" applyFill="1" applyBorder="1" applyAlignment="1" applyProtection="1">
      <alignment horizontal="center" vertical="center" wrapText="1"/>
      <protection locked="0"/>
    </xf>
    <xf numFmtId="0" fontId="3" fillId="8" borderId="5" xfId="2" applyFont="1" applyFill="1" applyBorder="1" applyAlignment="1" applyProtection="1">
      <alignment horizontal="center" vertical="center" wrapText="1"/>
      <protection locked="0"/>
    </xf>
    <xf numFmtId="0" fontId="3" fillId="8" borderId="7" xfId="2" applyFont="1" applyFill="1" applyBorder="1" applyAlignment="1" applyProtection="1">
      <alignment horizontal="center" vertical="center" wrapText="1"/>
      <protection locked="0"/>
    </xf>
    <xf numFmtId="0" fontId="18" fillId="0" borderId="2" xfId="2" applyFont="1" applyBorder="1" applyAlignment="1" applyProtection="1">
      <alignment horizontal="left" vertical="center" wrapText="1"/>
      <protection locked="0"/>
    </xf>
    <xf numFmtId="0" fontId="3" fillId="8" borderId="0" xfId="2" applyFont="1" applyFill="1" applyAlignment="1" applyProtection="1">
      <alignment horizontal="right" vertical="center" wrapText="1"/>
      <protection locked="0"/>
    </xf>
    <xf numFmtId="0" fontId="3" fillId="8" borderId="9" xfId="2" applyFont="1" applyFill="1" applyBorder="1" applyAlignment="1" applyProtection="1">
      <alignment horizontal="right" vertical="center" wrapText="1"/>
      <protection locked="0"/>
    </xf>
    <xf numFmtId="0" fontId="16" fillId="0" borderId="2" xfId="2" applyFont="1" applyBorder="1" applyAlignment="1" applyProtection="1">
      <alignment horizontal="center" vertical="center" wrapText="1"/>
      <protection locked="0"/>
    </xf>
    <xf numFmtId="0" fontId="20" fillId="8" borderId="12" xfId="2" applyFont="1" applyFill="1" applyBorder="1" applyAlignment="1" applyProtection="1">
      <alignment horizontal="center"/>
      <protection locked="0"/>
    </xf>
    <xf numFmtId="0" fontId="20" fillId="8" borderId="13" xfId="2" applyFont="1" applyFill="1" applyBorder="1" applyAlignment="1" applyProtection="1">
      <alignment horizontal="center"/>
      <protection locked="0"/>
    </xf>
    <xf numFmtId="0" fontId="20" fillId="8" borderId="8" xfId="2" applyFont="1" applyFill="1" applyBorder="1" applyAlignment="1" applyProtection="1">
      <alignment horizontal="center"/>
      <protection locked="0"/>
    </xf>
    <xf numFmtId="0" fontId="20" fillId="8" borderId="9" xfId="2" applyFont="1" applyFill="1" applyBorder="1" applyAlignment="1" applyProtection="1">
      <alignment horizontal="center"/>
      <protection locked="0"/>
    </xf>
    <xf numFmtId="0" fontId="20" fillId="8" borderId="10" xfId="2" applyFont="1" applyFill="1" applyBorder="1" applyAlignment="1" applyProtection="1">
      <alignment horizontal="center"/>
      <protection locked="0"/>
    </xf>
    <xf numFmtId="0" fontId="20" fillId="8" borderId="11" xfId="2" applyFont="1" applyFill="1" applyBorder="1" applyAlignment="1" applyProtection="1">
      <alignment horizontal="center"/>
      <protection locked="0"/>
    </xf>
    <xf numFmtId="0" fontId="3" fillId="8" borderId="4" xfId="2" applyFont="1" applyFill="1" applyBorder="1" applyAlignment="1" applyProtection="1">
      <alignment horizontal="justify" vertical="center" wrapText="1"/>
      <protection locked="0"/>
    </xf>
    <xf numFmtId="0" fontId="3" fillId="8" borderId="18" xfId="2" applyFont="1" applyFill="1" applyBorder="1" applyAlignment="1" applyProtection="1">
      <alignment horizontal="justify" vertical="center" wrapText="1"/>
      <protection locked="0"/>
    </xf>
    <xf numFmtId="0" fontId="3" fillId="8" borderId="1" xfId="2" applyFont="1" applyFill="1" applyBorder="1" applyAlignment="1" applyProtection="1">
      <alignment horizontal="justify" vertical="center" wrapText="1"/>
      <protection locked="0"/>
    </xf>
    <xf numFmtId="0" fontId="10" fillId="8" borderId="12" xfId="2" applyFont="1" applyFill="1" applyBorder="1" applyAlignment="1" applyProtection="1">
      <alignment horizontal="center" vertical="center" wrapText="1"/>
      <protection locked="0"/>
    </xf>
    <xf numFmtId="0" fontId="10" fillId="8" borderId="14" xfId="2" applyFont="1" applyFill="1" applyBorder="1" applyAlignment="1" applyProtection="1">
      <alignment horizontal="center" vertical="center" wrapText="1"/>
      <protection locked="0"/>
    </xf>
    <xf numFmtId="0" fontId="10" fillId="8" borderId="13" xfId="2" applyFont="1" applyFill="1" applyBorder="1" applyAlignment="1" applyProtection="1">
      <alignment horizontal="center" vertical="center" wrapText="1"/>
      <protection locked="0"/>
    </xf>
    <xf numFmtId="0" fontId="10" fillId="8" borderId="8" xfId="2" applyFont="1" applyFill="1" applyBorder="1" applyAlignment="1" applyProtection="1">
      <alignment horizontal="center" vertical="center" wrapText="1"/>
      <protection locked="0"/>
    </xf>
    <xf numFmtId="0" fontId="10" fillId="8" borderId="0" xfId="2" applyFont="1" applyFill="1" applyAlignment="1" applyProtection="1">
      <alignment horizontal="center" vertical="center" wrapText="1"/>
      <protection locked="0"/>
    </xf>
    <xf numFmtId="0" fontId="10" fillId="8" borderId="9" xfId="2" applyFont="1" applyFill="1" applyBorder="1" applyAlignment="1" applyProtection="1">
      <alignment horizontal="center" vertical="center" wrapText="1"/>
      <protection locked="0"/>
    </xf>
    <xf numFmtId="0" fontId="10" fillId="8" borderId="10" xfId="2" applyFont="1" applyFill="1" applyBorder="1" applyAlignment="1" applyProtection="1">
      <alignment horizontal="center" vertical="center" wrapText="1"/>
      <protection locked="0"/>
    </xf>
    <xf numFmtId="0" fontId="10" fillId="8" borderId="3" xfId="2" applyFont="1" applyFill="1" applyBorder="1" applyAlignment="1" applyProtection="1">
      <alignment horizontal="center" vertical="center" wrapText="1"/>
      <protection locked="0"/>
    </xf>
    <xf numFmtId="0" fontId="10" fillId="8" borderId="11" xfId="2" applyFont="1" applyFill="1" applyBorder="1" applyAlignment="1" applyProtection="1">
      <alignment horizontal="center" vertical="center" wrapText="1"/>
      <protection locked="0"/>
    </xf>
    <xf numFmtId="0" fontId="3" fillId="8" borderId="8" xfId="2" applyFont="1" applyFill="1" applyBorder="1" applyAlignment="1" applyProtection="1">
      <alignment horizontal="right" vertical="center" wrapText="1"/>
      <protection locked="0"/>
    </xf>
    <xf numFmtId="0" fontId="3" fillId="8" borderId="3" xfId="2" applyFont="1" applyFill="1" applyBorder="1" applyAlignment="1" applyProtection="1">
      <alignment horizontal="right" vertical="center" wrapText="1"/>
      <protection locked="0"/>
    </xf>
    <xf numFmtId="0" fontId="3" fillId="8" borderId="2" xfId="0" applyFont="1" applyFill="1" applyBorder="1" applyAlignment="1">
      <alignment horizontal="left" vertical="center" wrapText="1"/>
    </xf>
    <xf numFmtId="0" fontId="3" fillId="3" borderId="2" xfId="0" applyFont="1" applyFill="1" applyBorder="1" applyAlignment="1">
      <alignment horizontal="center" vertical="center"/>
    </xf>
    <xf numFmtId="0" fontId="0" fillId="3" borderId="2" xfId="0" applyFill="1" applyBorder="1" applyAlignment="1">
      <alignment horizontal="center" vertical="center"/>
    </xf>
    <xf numFmtId="0" fontId="3" fillId="3" borderId="4" xfId="0" applyFont="1" applyFill="1" applyBorder="1" applyAlignment="1">
      <alignment horizontal="center" vertical="center"/>
    </xf>
    <xf numFmtId="0" fontId="0" fillId="3" borderId="4" xfId="0" applyFill="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justify" vertical="center" wrapText="1"/>
    </xf>
    <xf numFmtId="0" fontId="6" fillId="0" borderId="2" xfId="0" applyFont="1" applyBorder="1" applyAlignment="1">
      <alignment vertical="center" wrapText="1"/>
    </xf>
    <xf numFmtId="0" fontId="3"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3" fillId="0" borderId="2" xfId="0" applyFont="1" applyBorder="1" applyAlignment="1">
      <alignment vertical="center" wrapText="1"/>
    </xf>
    <xf numFmtId="0" fontId="6" fillId="2" borderId="2" xfId="0" applyFont="1" applyFill="1" applyBorder="1" applyAlignment="1">
      <alignment horizontal="center"/>
    </xf>
    <xf numFmtId="0" fontId="10" fillId="2" borderId="1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6" fillId="0" borderId="2" xfId="0" applyFont="1" applyBorder="1" applyAlignment="1">
      <alignment horizontal="justify" vertical="center" wrapText="1"/>
    </xf>
    <xf numFmtId="0" fontId="11" fillId="0" borderId="0" xfId="2" applyFont="1" applyAlignment="1">
      <alignment horizontal="center" vertical="center"/>
    </xf>
    <xf numFmtId="0" fontId="2" fillId="0" borderId="0" xfId="2" applyAlignment="1">
      <alignment horizontal="center" vertical="center"/>
    </xf>
    <xf numFmtId="0" fontId="11" fillId="0" borderId="0" xfId="2" applyFont="1" applyAlignment="1">
      <alignment horizontal="center"/>
    </xf>
    <xf numFmtId="14" fontId="3" fillId="0" borderId="1" xfId="1" applyNumberFormat="1" applyFont="1" applyFill="1" applyBorder="1" applyAlignment="1" applyProtection="1">
      <alignment vertical="center" wrapText="1"/>
      <protection locked="0"/>
    </xf>
    <xf numFmtId="9" fontId="3" fillId="0" borderId="1" xfId="1"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8" borderId="28" xfId="2" applyFont="1" applyFill="1" applyBorder="1" applyAlignment="1" applyProtection="1">
      <alignment vertical="center" wrapText="1"/>
      <protection locked="0"/>
    </xf>
    <xf numFmtId="0" fontId="3" fillId="0" borderId="26" xfId="2" applyFont="1" applyBorder="1" applyAlignment="1" applyProtection="1">
      <alignment horizontal="center" vertical="center" wrapText="1"/>
      <protection locked="0"/>
    </xf>
    <xf numFmtId="0" fontId="3" fillId="0" borderId="2" xfId="5" applyFont="1" applyBorder="1" applyAlignment="1" applyProtection="1">
      <alignment horizontal="justify" vertical="center" wrapText="1"/>
      <protection locked="0"/>
    </xf>
    <xf numFmtId="0" fontId="24" fillId="0" borderId="2" xfId="0" applyFont="1" applyBorder="1" applyAlignment="1">
      <alignment horizontal="justify" vertical="center" wrapText="1"/>
    </xf>
    <xf numFmtId="0" fontId="14" fillId="0" borderId="2" xfId="2" applyFont="1" applyBorder="1" applyAlignment="1" applyProtection="1">
      <alignment horizontal="center" vertical="center" wrapText="1"/>
      <protection locked="0"/>
    </xf>
    <xf numFmtId="0" fontId="25" fillId="0" borderId="0" xfId="0" applyFont="1" applyAlignment="1">
      <alignment horizontal="justify" vertical="center"/>
    </xf>
    <xf numFmtId="0" fontId="3" fillId="8" borderId="29" xfId="2" applyFont="1" applyFill="1" applyBorder="1" applyAlignment="1" applyProtection="1">
      <alignment vertical="center" wrapText="1"/>
      <protection locked="0"/>
    </xf>
    <xf numFmtId="0" fontId="3" fillId="8" borderId="30" xfId="2" applyFont="1" applyFill="1" applyBorder="1" applyAlignment="1" applyProtection="1">
      <alignment vertical="center" wrapText="1"/>
      <protection locked="0"/>
    </xf>
    <xf numFmtId="0" fontId="3" fillId="8" borderId="2" xfId="0" applyFont="1" applyFill="1" applyBorder="1" applyAlignment="1" applyProtection="1">
      <alignment horizontal="left" vertical="center" wrapText="1"/>
      <protection locked="0"/>
    </xf>
    <xf numFmtId="0" fontId="13" fillId="0" borderId="2" xfId="2" applyFont="1" applyBorder="1" applyAlignment="1" applyProtection="1">
      <alignment horizontal="center" vertical="center" wrapText="1"/>
      <protection locked="0"/>
    </xf>
  </cellXfs>
  <cellStyles count="6">
    <cellStyle name="Normal" xfId="0" builtinId="0"/>
    <cellStyle name="Normal 2" xfId="2" xr:uid="{00000000-0005-0000-0000-000001000000}"/>
    <cellStyle name="Normal 2 2" xfId="4" xr:uid="{00000000-0005-0000-0000-000002000000}"/>
    <cellStyle name="Normal 2 3" xfId="5" xr:uid="{801647ED-1564-40A8-B02C-7723732F6B56}"/>
    <cellStyle name="Porcentaje" xfId="1" builtinId="5"/>
    <cellStyle name="Porcentaje 2" xfId="3" xr:uid="{00000000-0005-0000-0000-000004000000}"/>
  </cellStyles>
  <dxfs count="11">
    <dxf>
      <font>
        <color rgb="FFFF0000"/>
      </font>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rgb="FF9C0006"/>
      </font>
      <fill>
        <patternFill>
          <bgColor rgb="FFFFC7CE"/>
        </patternFill>
      </fill>
    </dxf>
    <dxf>
      <font>
        <color rgb="FF9C0006"/>
      </font>
      <fill>
        <patternFill>
          <bgColor rgb="FFFFC7CE"/>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320614</xdr:colOff>
      <xdr:row>0</xdr:row>
      <xdr:rowOff>118409</xdr:rowOff>
    </xdr:from>
    <xdr:to>
      <xdr:col>1</xdr:col>
      <xdr:colOff>851399</xdr:colOff>
      <xdr:row>3</xdr:row>
      <xdr:rowOff>175559</xdr:rowOff>
    </xdr:to>
    <xdr:pic>
      <xdr:nvPicPr>
        <xdr:cNvPr id="13856" name="Picture 1" descr="escudo-alc">
          <a:extLst>
            <a:ext uri="{FF2B5EF4-FFF2-40B4-BE49-F238E27FC236}">
              <a16:creationId xmlns:a16="http://schemas.microsoft.com/office/drawing/2014/main" id="{4A41FD61-A07A-4A7D-B190-45FB48B07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614" y="118409"/>
          <a:ext cx="158234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3838</xdr:colOff>
      <xdr:row>1</xdr:row>
      <xdr:rowOff>81040</xdr:rowOff>
    </xdr:from>
    <xdr:ext cx="1452927" cy="864375"/>
    <xdr:pic>
      <xdr:nvPicPr>
        <xdr:cNvPr id="2" name="Imagen 1" descr="escudo-alc">
          <a:extLst>
            <a:ext uri="{FF2B5EF4-FFF2-40B4-BE49-F238E27FC236}">
              <a16:creationId xmlns:a16="http://schemas.microsoft.com/office/drawing/2014/main" id="{2A9637B6-96E5-4BCB-9F77-1FE44F785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838" y="271540"/>
          <a:ext cx="1452927" cy="86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23379</xdr:colOff>
      <xdr:row>0</xdr:row>
      <xdr:rowOff>123825</xdr:rowOff>
    </xdr:from>
    <xdr:to>
      <xdr:col>1</xdr:col>
      <xdr:colOff>1372466</xdr:colOff>
      <xdr:row>3</xdr:row>
      <xdr:rowOff>142009</xdr:rowOff>
    </xdr:to>
    <xdr:pic>
      <xdr:nvPicPr>
        <xdr:cNvPr id="18478" name="Picture 1" descr="escudo-alc">
          <a:extLst>
            <a:ext uri="{FF2B5EF4-FFF2-40B4-BE49-F238E27FC236}">
              <a16:creationId xmlns:a16="http://schemas.microsoft.com/office/drawing/2014/main" id="{0E36094A-8443-44E1-969F-4906319936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04" y="123825"/>
          <a:ext cx="1349087" cy="770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disgovco-my.sharepoint.com/personal/dmoncayo_sdis_gov_co/Documents/Descargas/20260331_riesgos_gestion_1monitoreo_.xlsx" TargetMode="External"/><Relationship Id="rId1" Type="http://schemas.openxmlformats.org/officeDocument/2006/relationships/externalLinkPath" Target="20260331_riesgos_gestion_1monitoreo_.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disgovco-my.sharepoint.com/personal/dmoncayo_sdis_gov_co/Documents/Descargas/1.%2020260331_riesgos_gestion_pe_v0_1monitoreo_k.xlsx" TargetMode="External"/><Relationship Id="rId1" Type="http://schemas.openxmlformats.org/officeDocument/2006/relationships/externalLinkPath" Target="1.%2020260331_riesgos_gestion_pe_v0_1monitoreo_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Mapa y plan de tratamiento"/>
      <sheetName val="2. Evaluación de controles"/>
      <sheetName val="Anexos"/>
      <sheetName val="Criterios"/>
    </sheetNames>
    <sheetDataSet>
      <sheetData sheetId="0"/>
      <sheetData sheetId="1"/>
      <sheetData sheetId="2">
        <row r="37">
          <cell r="B37" t="str">
            <v xml:space="preserve">                   \Impacto
                     \
Probabilidad\               </v>
          </cell>
          <cell r="C37" t="str">
            <v>20% - Leve</v>
          </cell>
          <cell r="D37" t="str">
            <v>40% - Menor</v>
          </cell>
          <cell r="E37" t="str">
            <v>60% - Moderado</v>
          </cell>
          <cell r="F37" t="str">
            <v>80% - Mayor</v>
          </cell>
          <cell r="G37" t="str">
            <v>100% - Catastrófico</v>
          </cell>
        </row>
        <row r="38">
          <cell r="B38">
            <v>1</v>
          </cell>
          <cell r="C38">
            <v>2</v>
          </cell>
          <cell r="D38">
            <v>3</v>
          </cell>
          <cell r="E38">
            <v>4</v>
          </cell>
          <cell r="F38">
            <v>5</v>
          </cell>
          <cell r="G38">
            <v>6</v>
          </cell>
        </row>
        <row r="39">
          <cell r="B39" t="str">
            <v>100% - Muy alta</v>
          </cell>
          <cell r="C39" t="str">
            <v>Alto</v>
          </cell>
          <cell r="D39" t="str">
            <v>Alto</v>
          </cell>
          <cell r="E39" t="str">
            <v>Alto</v>
          </cell>
          <cell r="F39" t="str">
            <v>Alto</v>
          </cell>
          <cell r="G39" t="str">
            <v>Extremo</v>
          </cell>
        </row>
        <row r="40">
          <cell r="B40" t="str">
            <v>80% - Alta</v>
          </cell>
          <cell r="C40" t="str">
            <v>Moderado</v>
          </cell>
          <cell r="D40" t="str">
            <v>Moderado</v>
          </cell>
          <cell r="E40" t="str">
            <v>Alto</v>
          </cell>
          <cell r="F40" t="str">
            <v>Alto</v>
          </cell>
          <cell r="G40" t="str">
            <v>Extremo</v>
          </cell>
        </row>
        <row r="41">
          <cell r="B41" t="str">
            <v>60% - Media</v>
          </cell>
          <cell r="C41" t="str">
            <v>Moderado</v>
          </cell>
          <cell r="D41" t="str">
            <v>Moderado</v>
          </cell>
          <cell r="E41" t="str">
            <v>Moderado</v>
          </cell>
          <cell r="F41" t="str">
            <v>Alto</v>
          </cell>
          <cell r="G41" t="str">
            <v>Extremo</v>
          </cell>
        </row>
        <row r="42">
          <cell r="B42" t="str">
            <v>40% - Baja</v>
          </cell>
          <cell r="C42" t="str">
            <v>Bajo</v>
          </cell>
          <cell r="D42" t="str">
            <v>Moderado</v>
          </cell>
          <cell r="E42" t="str">
            <v>Moderado</v>
          </cell>
          <cell r="F42" t="str">
            <v>Alto</v>
          </cell>
          <cell r="G42" t="str">
            <v>Extremo</v>
          </cell>
        </row>
        <row r="43">
          <cell r="B43" t="str">
            <v>20% - Muy baja</v>
          </cell>
          <cell r="C43" t="str">
            <v>Bajo</v>
          </cell>
          <cell r="D43" t="str">
            <v>Bajo</v>
          </cell>
          <cell r="E43" t="str">
            <v>Moderado</v>
          </cell>
          <cell r="F43" t="str">
            <v>Alto</v>
          </cell>
          <cell r="G43" t="str">
            <v>Extremo</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Mapa y plan de tratamiento"/>
      <sheetName val="2. Evaluación de controles"/>
      <sheetName val="Anexos"/>
      <sheetName val="Criterios"/>
    </sheetNames>
    <sheetDataSet>
      <sheetData sheetId="0"/>
      <sheetData sheetId="1"/>
      <sheetData sheetId="2"/>
      <sheetData sheetId="3">
        <row r="3">
          <cell r="B3" t="str">
            <v>Preventivo</v>
          </cell>
          <cell r="C3">
            <v>0.25</v>
          </cell>
        </row>
        <row r="4">
          <cell r="B4" t="str">
            <v>Detectivo</v>
          </cell>
          <cell r="C4">
            <v>0.15</v>
          </cell>
        </row>
        <row r="5">
          <cell r="B5" t="str">
            <v>Correctivo</v>
          </cell>
          <cell r="C5">
            <v>0.1</v>
          </cell>
        </row>
        <row r="6">
          <cell r="B6" t="str">
            <v>No aplica</v>
          </cell>
        </row>
        <row r="7">
          <cell r="B7" t="str">
            <v>Automático</v>
          </cell>
          <cell r="C7">
            <v>0.25</v>
          </cell>
        </row>
        <row r="8">
          <cell r="B8" t="str">
            <v>Manual</v>
          </cell>
          <cell r="C8">
            <v>0.15</v>
          </cell>
        </row>
        <row r="9">
          <cell r="B9" t="str">
            <v>No aplica</v>
          </cell>
        </row>
        <row r="20">
          <cell r="A20" t="str">
            <v>Muy baja</v>
          </cell>
          <cell r="B20">
            <v>0.2</v>
          </cell>
        </row>
        <row r="21">
          <cell r="A21" t="str">
            <v>Baja</v>
          </cell>
          <cell r="B21">
            <v>0.4</v>
          </cell>
        </row>
        <row r="22">
          <cell r="A22" t="str">
            <v>Media</v>
          </cell>
          <cell r="B22">
            <v>0.6</v>
          </cell>
        </row>
        <row r="23">
          <cell r="A23" t="str">
            <v>Alta</v>
          </cell>
          <cell r="B23">
            <v>0.8</v>
          </cell>
        </row>
        <row r="24">
          <cell r="A24" t="str">
            <v>Muy alta</v>
          </cell>
          <cell r="B24">
            <v>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4"/>
  <sheetViews>
    <sheetView tabSelected="1" view="pageBreakPreview" zoomScaleNormal="25" zoomScaleSheetLayoutView="100" zoomScalePageLayoutView="51" workbookViewId="0">
      <selection sqref="A1:B4"/>
    </sheetView>
  </sheetViews>
  <sheetFormatPr baseColWidth="10" defaultColWidth="11.44140625" defaultRowHeight="13.2" x14ac:dyDescent="0.25"/>
  <cols>
    <col min="1" max="1" width="15.33203125" style="15" customWidth="1"/>
    <col min="2" max="2" width="18.5546875" style="15" customWidth="1"/>
    <col min="3" max="3" width="20.6640625" style="15" customWidth="1"/>
    <col min="4" max="4" width="14.6640625" style="15" customWidth="1"/>
    <col min="5" max="5" width="9" style="15" bestFit="1" customWidth="1"/>
    <col min="6" max="6" width="20.6640625" style="15" customWidth="1"/>
    <col min="7" max="7" width="26.6640625" style="15" customWidth="1"/>
    <col min="8" max="8" width="11.5546875" style="15" bestFit="1" customWidth="1"/>
    <col min="9" max="9" width="14.77734375" style="15" customWidth="1"/>
    <col min="10" max="10" width="11.77734375" style="15" customWidth="1"/>
    <col min="11" max="11" width="9.6640625" style="15" customWidth="1"/>
    <col min="12" max="12" width="8.77734375" style="15" customWidth="1"/>
    <col min="13" max="13" width="50.88671875" style="15" customWidth="1"/>
    <col min="14" max="14" width="10.6640625" style="15" customWidth="1"/>
    <col min="15" max="15" width="9.6640625" style="15" customWidth="1"/>
    <col min="16" max="16" width="11.77734375" style="15" customWidth="1"/>
    <col min="17" max="17" width="9.6640625" style="15" customWidth="1"/>
    <col min="18" max="19" width="8.77734375" style="15" customWidth="1"/>
    <col min="20" max="20" width="50.88671875" style="15" customWidth="1"/>
    <col min="21" max="21" width="14.6640625" style="15" customWidth="1"/>
    <col min="22" max="22" width="25.77734375" style="15" customWidth="1"/>
    <col min="23" max="23" width="6.5546875" style="15" customWidth="1"/>
    <col min="24" max="24" width="9.6640625" style="15" customWidth="1"/>
    <col min="25" max="25" width="11.77734375" style="15" customWidth="1"/>
    <col min="26" max="27" width="10.77734375" style="15" customWidth="1"/>
    <col min="28" max="28" width="36.109375" style="15" customWidth="1"/>
    <col min="29" max="29" width="12.77734375" style="15" customWidth="1"/>
    <col min="30" max="30" width="20.77734375" style="15" customWidth="1"/>
    <col min="31" max="31" width="9.88671875" style="15" customWidth="1"/>
    <col min="32" max="32" width="10.21875" style="15" bestFit="1" customWidth="1"/>
    <col min="33" max="33" width="10.44140625" style="15" bestFit="1" customWidth="1"/>
    <col min="34" max="34" width="40.77734375" style="15" customWidth="1"/>
    <col min="35" max="35" width="12.5546875" style="15" bestFit="1" customWidth="1"/>
    <col min="36" max="36" width="20.77734375" style="15" customWidth="1"/>
    <col min="37" max="37" width="9.88671875" style="15" customWidth="1"/>
    <col min="38" max="38" width="13" style="15" customWidth="1"/>
    <col min="39" max="39" width="13.109375" style="15" customWidth="1"/>
    <col min="40" max="40" width="34.109375" style="15" customWidth="1"/>
    <col min="41" max="41" width="15.109375" style="15" customWidth="1"/>
    <col min="42" max="42" width="34.6640625" style="15" customWidth="1"/>
    <col min="43" max="43" width="9.88671875" style="15" customWidth="1"/>
    <col min="44" max="44" width="13.109375" style="15" customWidth="1"/>
    <col min="45" max="45" width="12.5546875" style="15" customWidth="1"/>
    <col min="46" max="46" width="34.109375" style="15" customWidth="1"/>
    <col min="47" max="47" width="16.44140625" style="15" customWidth="1"/>
    <col min="48" max="48" width="34.6640625" style="15" customWidth="1"/>
    <col min="49" max="49" width="2.44140625" style="15" customWidth="1"/>
    <col min="50" max="52" width="11.44140625" style="15" customWidth="1"/>
    <col min="53" max="16384" width="11.44140625" style="15"/>
  </cols>
  <sheetData>
    <row r="1" spans="1:53" ht="21" customHeight="1" x14ac:dyDescent="0.25">
      <c r="A1" s="145"/>
      <c r="B1" s="145"/>
      <c r="C1" s="146" t="s">
        <v>139</v>
      </c>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8"/>
      <c r="AU1" s="48" t="s">
        <v>34</v>
      </c>
      <c r="AV1" s="46" t="s">
        <v>132</v>
      </c>
      <c r="AW1" s="28"/>
      <c r="AX1" s="16"/>
      <c r="AY1" s="16"/>
      <c r="AZ1" s="16"/>
      <c r="BA1" s="16"/>
    </row>
    <row r="2" spans="1:53" ht="21" customHeight="1" x14ac:dyDescent="0.25">
      <c r="A2" s="145"/>
      <c r="B2" s="145"/>
      <c r="C2" s="149"/>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1"/>
      <c r="AU2" s="48" t="s">
        <v>35</v>
      </c>
      <c r="AV2" s="46">
        <v>4</v>
      </c>
      <c r="AW2" s="28"/>
      <c r="AX2" s="16"/>
      <c r="AY2" s="16"/>
      <c r="AZ2" s="16"/>
      <c r="BA2" s="16"/>
    </row>
    <row r="3" spans="1:53" ht="21" customHeight="1" x14ac:dyDescent="0.25">
      <c r="A3" s="145"/>
      <c r="B3" s="145"/>
      <c r="C3" s="149"/>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1"/>
      <c r="AU3" s="48" t="s">
        <v>36</v>
      </c>
      <c r="AV3" s="46" t="s">
        <v>205</v>
      </c>
      <c r="AW3" s="28"/>
      <c r="AX3" s="16"/>
      <c r="AY3" s="16"/>
      <c r="AZ3" s="16"/>
      <c r="BA3" s="16"/>
    </row>
    <row r="4" spans="1:53" ht="21" customHeight="1" x14ac:dyDescent="0.25">
      <c r="A4" s="145"/>
      <c r="B4" s="145"/>
      <c r="C4" s="152"/>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4"/>
      <c r="AU4" s="48" t="s">
        <v>37</v>
      </c>
      <c r="AV4" s="46" t="s">
        <v>197</v>
      </c>
      <c r="AW4" s="28"/>
      <c r="AX4" s="16"/>
      <c r="AY4" s="16"/>
      <c r="AZ4" s="16"/>
      <c r="BA4" s="16"/>
    </row>
    <row r="5" spans="1:53" x14ac:dyDescent="0.25">
      <c r="A5" s="156"/>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90" t="s">
        <v>203</v>
      </c>
      <c r="AW5" s="28"/>
      <c r="AX5" s="16"/>
      <c r="AY5" s="16"/>
      <c r="AZ5" s="16"/>
      <c r="BA5" s="16"/>
    </row>
    <row r="6" spans="1:53" x14ac:dyDescent="0.25">
      <c r="A6" s="160" t="s">
        <v>60</v>
      </c>
      <c r="B6" s="160"/>
      <c r="C6" s="24" t="s">
        <v>61</v>
      </c>
      <c r="D6" s="23"/>
      <c r="E6" s="23"/>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8"/>
      <c r="AX6" s="16"/>
      <c r="AY6" s="16"/>
      <c r="AZ6" s="16"/>
      <c r="BA6" s="16"/>
    </row>
    <row r="7" spans="1:53" x14ac:dyDescent="0.25">
      <c r="A7" s="91"/>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8"/>
      <c r="AX7" s="16"/>
      <c r="AY7" s="16"/>
      <c r="AZ7" s="16"/>
      <c r="BA7" s="16"/>
    </row>
    <row r="8" spans="1:53" ht="26.25" customHeight="1" x14ac:dyDescent="0.25">
      <c r="A8" s="157" t="s">
        <v>40</v>
      </c>
      <c r="B8" s="158"/>
      <c r="C8" s="158"/>
      <c r="D8" s="158"/>
      <c r="E8" s="158"/>
      <c r="F8" s="158"/>
      <c r="G8" s="158"/>
      <c r="H8" s="158"/>
      <c r="I8" s="158"/>
      <c r="J8" s="158"/>
      <c r="K8" s="158"/>
      <c r="L8" s="159"/>
      <c r="M8" s="134" t="s">
        <v>52</v>
      </c>
      <c r="N8" s="135"/>
      <c r="O8" s="135"/>
      <c r="P8" s="135"/>
      <c r="Q8" s="135"/>
      <c r="R8" s="135"/>
      <c r="S8" s="135"/>
      <c r="T8" s="135"/>
      <c r="U8" s="135"/>
      <c r="V8" s="135"/>
      <c r="W8" s="135"/>
      <c r="X8" s="135"/>
      <c r="Y8" s="136"/>
      <c r="Z8" s="143" t="s">
        <v>41</v>
      </c>
      <c r="AA8" s="143"/>
      <c r="AB8" s="143"/>
      <c r="AC8" s="143"/>
      <c r="AD8" s="143"/>
      <c r="AE8" s="143"/>
      <c r="AF8" s="143"/>
      <c r="AG8" s="143"/>
      <c r="AH8" s="143"/>
      <c r="AI8" s="143"/>
      <c r="AJ8" s="143"/>
      <c r="AK8" s="143"/>
      <c r="AL8" s="143"/>
      <c r="AM8" s="143"/>
      <c r="AN8" s="143"/>
      <c r="AO8" s="143"/>
      <c r="AP8" s="143"/>
      <c r="AQ8" s="143"/>
      <c r="AR8" s="143"/>
      <c r="AS8" s="143"/>
      <c r="AT8" s="143"/>
      <c r="AU8" s="143"/>
      <c r="AV8" s="143"/>
      <c r="AW8" s="29"/>
    </row>
    <row r="9" spans="1:53" s="17" customFormat="1" ht="46.5" customHeight="1" x14ac:dyDescent="0.25">
      <c r="A9" s="144" t="s">
        <v>6</v>
      </c>
      <c r="B9" s="144" t="s">
        <v>8</v>
      </c>
      <c r="C9" s="144" t="s">
        <v>64</v>
      </c>
      <c r="D9" s="144" t="s">
        <v>5</v>
      </c>
      <c r="E9" s="144" t="s">
        <v>7</v>
      </c>
      <c r="F9" s="144" t="s">
        <v>204</v>
      </c>
      <c r="G9" s="127" t="s">
        <v>9</v>
      </c>
      <c r="H9" s="127" t="s">
        <v>107</v>
      </c>
      <c r="I9" s="142" t="s">
        <v>10</v>
      </c>
      <c r="J9" s="132" t="s">
        <v>17</v>
      </c>
      <c r="K9" s="133"/>
      <c r="L9" s="133"/>
      <c r="M9" s="140" t="s">
        <v>23</v>
      </c>
      <c r="N9" s="140" t="s">
        <v>26</v>
      </c>
      <c r="O9" s="140" t="s">
        <v>99</v>
      </c>
      <c r="P9" s="155" t="s">
        <v>27</v>
      </c>
      <c r="Q9" s="155"/>
      <c r="R9" s="155"/>
      <c r="S9" s="141" t="s">
        <v>53</v>
      </c>
      <c r="T9" s="137" t="s">
        <v>29</v>
      </c>
      <c r="U9" s="138"/>
      <c r="V9" s="138"/>
      <c r="W9" s="138"/>
      <c r="X9" s="138"/>
      <c r="Y9" s="139"/>
      <c r="Z9" s="129" t="s">
        <v>201</v>
      </c>
      <c r="AA9" s="130"/>
      <c r="AB9" s="130"/>
      <c r="AC9" s="130"/>
      <c r="AD9" s="131"/>
      <c r="AE9" s="129" t="s">
        <v>202</v>
      </c>
      <c r="AF9" s="130"/>
      <c r="AG9" s="130"/>
      <c r="AH9" s="130"/>
      <c r="AI9" s="130"/>
      <c r="AJ9" s="131"/>
      <c r="AK9" s="129" t="s">
        <v>200</v>
      </c>
      <c r="AL9" s="130"/>
      <c r="AM9" s="130"/>
      <c r="AN9" s="130"/>
      <c r="AO9" s="130"/>
      <c r="AP9" s="131"/>
      <c r="AQ9" s="129" t="s">
        <v>59</v>
      </c>
      <c r="AR9" s="130"/>
      <c r="AS9" s="130"/>
      <c r="AT9" s="130"/>
      <c r="AU9" s="130"/>
      <c r="AV9" s="131"/>
      <c r="AW9" s="30"/>
    </row>
    <row r="10" spans="1:53" ht="46.5" customHeight="1" x14ac:dyDescent="0.25">
      <c r="A10" s="127"/>
      <c r="B10" s="127"/>
      <c r="C10" s="127"/>
      <c r="D10" s="127"/>
      <c r="E10" s="127"/>
      <c r="F10" s="127"/>
      <c r="G10" s="128"/>
      <c r="H10" s="128"/>
      <c r="I10" s="140"/>
      <c r="J10" s="25" t="s">
        <v>15</v>
      </c>
      <c r="K10" s="25" t="s">
        <v>16</v>
      </c>
      <c r="L10" s="25" t="s">
        <v>22</v>
      </c>
      <c r="M10" s="140"/>
      <c r="N10" s="140"/>
      <c r="O10" s="140"/>
      <c r="P10" s="25" t="s">
        <v>15</v>
      </c>
      <c r="Q10" s="25" t="s">
        <v>16</v>
      </c>
      <c r="R10" s="25" t="s">
        <v>22</v>
      </c>
      <c r="S10" s="142"/>
      <c r="T10" s="25" t="s">
        <v>28</v>
      </c>
      <c r="U10" s="25" t="s">
        <v>30</v>
      </c>
      <c r="V10" s="25" t="s">
        <v>43</v>
      </c>
      <c r="W10" s="14" t="s">
        <v>42</v>
      </c>
      <c r="X10" s="25" t="s">
        <v>38</v>
      </c>
      <c r="Y10" s="25" t="s">
        <v>39</v>
      </c>
      <c r="Z10" s="1" t="s">
        <v>33</v>
      </c>
      <c r="AA10" s="1" t="s">
        <v>98</v>
      </c>
      <c r="AB10" s="1" t="s">
        <v>58</v>
      </c>
      <c r="AC10" s="1" t="s">
        <v>31</v>
      </c>
      <c r="AD10" s="19" t="s">
        <v>130</v>
      </c>
      <c r="AE10" s="1" t="s">
        <v>33</v>
      </c>
      <c r="AF10" s="1" t="s">
        <v>98</v>
      </c>
      <c r="AG10" s="1" t="s">
        <v>129</v>
      </c>
      <c r="AH10" s="1" t="s">
        <v>58</v>
      </c>
      <c r="AI10" s="1" t="s">
        <v>31</v>
      </c>
      <c r="AJ10" s="19" t="s">
        <v>130</v>
      </c>
      <c r="AK10" s="1" t="s">
        <v>33</v>
      </c>
      <c r="AL10" s="1" t="s">
        <v>98</v>
      </c>
      <c r="AM10" s="1" t="s">
        <v>129</v>
      </c>
      <c r="AN10" s="1" t="s">
        <v>58</v>
      </c>
      <c r="AO10" s="1" t="s">
        <v>31</v>
      </c>
      <c r="AP10" s="19" t="s">
        <v>130</v>
      </c>
      <c r="AQ10" s="1" t="s">
        <v>33</v>
      </c>
      <c r="AR10" s="1" t="s">
        <v>98</v>
      </c>
      <c r="AS10" s="1" t="s">
        <v>129</v>
      </c>
      <c r="AT10" s="1" t="s">
        <v>58</v>
      </c>
      <c r="AU10" s="1" t="s">
        <v>31</v>
      </c>
      <c r="AV10" s="19" t="s">
        <v>130</v>
      </c>
    </row>
    <row r="11" spans="1:53" s="18" customFormat="1" ht="290.39999999999998" x14ac:dyDescent="0.25">
      <c r="A11" s="107" t="s">
        <v>206</v>
      </c>
      <c r="B11" s="107" t="s">
        <v>207</v>
      </c>
      <c r="C11" s="93" t="s">
        <v>208</v>
      </c>
      <c r="D11" s="112" t="s">
        <v>226</v>
      </c>
      <c r="E11" s="95" t="s">
        <v>209</v>
      </c>
      <c r="F11" s="113" t="s">
        <v>210</v>
      </c>
      <c r="G11" s="96" t="s">
        <v>211</v>
      </c>
      <c r="H11" s="108" t="s">
        <v>104</v>
      </c>
      <c r="I11" s="114" t="s">
        <v>4</v>
      </c>
      <c r="J11" s="108" t="s">
        <v>119</v>
      </c>
      <c r="K11" s="108" t="s">
        <v>126</v>
      </c>
      <c r="L11" s="115" t="str">
        <f>VLOOKUP(J11,[1]Anexos!$B$37:$G$43,(HLOOKUP(K11,[1]Anexos!$C$37:$G$38,2,0)),0)</f>
        <v>Alto</v>
      </c>
      <c r="M11" s="94" t="s">
        <v>216</v>
      </c>
      <c r="N11" s="112" t="s">
        <v>24</v>
      </c>
      <c r="O11" s="112" t="s">
        <v>101</v>
      </c>
      <c r="P11" s="108" t="s">
        <v>119</v>
      </c>
      <c r="Q11" s="108" t="s">
        <v>126</v>
      </c>
      <c r="R11" s="115" t="str">
        <f>VLOOKUP(P11,[1]Anexos!$B$37:$G$43,(HLOOKUP(Q11,[1]Anexos!$C$37:$G$38,2,0)),0)</f>
        <v>Alto</v>
      </c>
      <c r="S11" s="116" t="s">
        <v>56</v>
      </c>
      <c r="T11" s="94" t="s">
        <v>216</v>
      </c>
      <c r="U11" s="109" t="s">
        <v>219</v>
      </c>
      <c r="V11" s="117" t="s">
        <v>220</v>
      </c>
      <c r="W11" s="97">
        <v>1</v>
      </c>
      <c r="X11" s="98">
        <v>46082</v>
      </c>
      <c r="Y11" s="98">
        <v>46387</v>
      </c>
      <c r="Z11" s="118">
        <v>46112</v>
      </c>
      <c r="AA11" s="119">
        <v>0.1</v>
      </c>
      <c r="AB11" s="105" t="s">
        <v>232</v>
      </c>
      <c r="AC11" s="112" t="s">
        <v>3</v>
      </c>
      <c r="AD11" s="105" t="s">
        <v>229</v>
      </c>
      <c r="AE11" s="250">
        <v>46203</v>
      </c>
      <c r="AF11" s="251">
        <v>0.3</v>
      </c>
      <c r="AG11" s="251">
        <f>AA11+AF11</f>
        <v>0.4</v>
      </c>
      <c r="AH11" s="105" t="s">
        <v>237</v>
      </c>
      <c r="AI11" s="112" t="s">
        <v>3</v>
      </c>
      <c r="AJ11" s="105" t="s">
        <v>239</v>
      </c>
      <c r="AK11" s="120"/>
      <c r="AL11" s="121"/>
      <c r="AM11" s="121"/>
      <c r="AN11" s="122"/>
      <c r="AO11" s="112"/>
      <c r="AP11" s="122"/>
      <c r="AQ11" s="120"/>
      <c r="AR11" s="121"/>
      <c r="AS11" s="121"/>
      <c r="AT11" s="122"/>
      <c r="AU11" s="112"/>
      <c r="AV11" s="122"/>
    </row>
    <row r="12" spans="1:53" s="18" customFormat="1" ht="237.6" x14ac:dyDescent="0.25">
      <c r="A12" s="109" t="s">
        <v>206</v>
      </c>
      <c r="B12" s="109" t="s">
        <v>207</v>
      </c>
      <c r="C12" s="109" t="s">
        <v>212</v>
      </c>
      <c r="D12" s="96" t="s">
        <v>226</v>
      </c>
      <c r="E12" s="96" t="s">
        <v>213</v>
      </c>
      <c r="F12" s="113" t="s">
        <v>214</v>
      </c>
      <c r="G12" s="96" t="s">
        <v>215</v>
      </c>
      <c r="H12" s="109" t="s">
        <v>104</v>
      </c>
      <c r="I12" s="123" t="s">
        <v>138</v>
      </c>
      <c r="J12" s="109" t="s">
        <v>119</v>
      </c>
      <c r="K12" s="109" t="s">
        <v>125</v>
      </c>
      <c r="L12" s="115" t="str">
        <f>VLOOKUP(J12,[1]Anexos!$B$37:$G$43,(HLOOKUP(K12,[1]Anexos!$C$37:$G$38,2,0)),0)</f>
        <v>Moderado</v>
      </c>
      <c r="M12" s="105" t="s">
        <v>224</v>
      </c>
      <c r="N12" s="112" t="s">
        <v>24</v>
      </c>
      <c r="O12" s="112" t="s">
        <v>101</v>
      </c>
      <c r="P12" s="109" t="s">
        <v>118</v>
      </c>
      <c r="Q12" s="109" t="s">
        <v>125</v>
      </c>
      <c r="R12" s="115" t="str">
        <f>VLOOKUP(P12,[1]Anexos!$B$37:$G$43,(HLOOKUP(Q12,[1]Anexos!$C$37:$G$38,2,0)),0)</f>
        <v>Moderado</v>
      </c>
      <c r="S12" s="124" t="s">
        <v>56</v>
      </c>
      <c r="T12" s="105" t="s">
        <v>217</v>
      </c>
      <c r="U12" s="125" t="s">
        <v>221</v>
      </c>
      <c r="V12" s="126" t="s">
        <v>225</v>
      </c>
      <c r="W12" s="99">
        <v>1</v>
      </c>
      <c r="X12" s="98">
        <v>46113</v>
      </c>
      <c r="Y12" s="100">
        <v>46387</v>
      </c>
      <c r="Z12" s="118">
        <v>46112</v>
      </c>
      <c r="AA12" s="119"/>
      <c r="AB12" s="105" t="s">
        <v>227</v>
      </c>
      <c r="AC12" s="96" t="s">
        <v>3</v>
      </c>
      <c r="AD12" s="105" t="s">
        <v>235</v>
      </c>
      <c r="AE12" s="250">
        <v>46203</v>
      </c>
      <c r="AF12" s="251">
        <v>0.2</v>
      </c>
      <c r="AG12" s="251">
        <v>0.2</v>
      </c>
      <c r="AH12" s="105" t="s">
        <v>238</v>
      </c>
      <c r="AI12" s="252" t="s">
        <v>3</v>
      </c>
      <c r="AJ12" s="105" t="s">
        <v>239</v>
      </c>
      <c r="AK12" s="120"/>
      <c r="AL12" s="121"/>
      <c r="AM12" s="121"/>
      <c r="AN12" s="122"/>
      <c r="AO12" s="112"/>
      <c r="AP12" s="122"/>
      <c r="AQ12" s="120"/>
      <c r="AR12" s="121"/>
      <c r="AS12" s="121"/>
      <c r="AT12" s="122"/>
      <c r="AU12" s="112"/>
      <c r="AV12" s="122"/>
    </row>
    <row r="13" spans="1:53" s="18" customFormat="1" ht="240" customHeight="1" x14ac:dyDescent="0.25">
      <c r="A13" s="109" t="s">
        <v>206</v>
      </c>
      <c r="B13" s="109" t="s">
        <v>207</v>
      </c>
      <c r="C13" s="109" t="s">
        <v>212</v>
      </c>
      <c r="D13" s="96" t="s">
        <v>226</v>
      </c>
      <c r="E13" s="96" t="s">
        <v>213</v>
      </c>
      <c r="F13" s="113" t="s">
        <v>214</v>
      </c>
      <c r="G13" s="96" t="s">
        <v>215</v>
      </c>
      <c r="H13" s="109" t="s">
        <v>104</v>
      </c>
      <c r="I13" s="123" t="s">
        <v>138</v>
      </c>
      <c r="J13" s="109" t="s">
        <v>119</v>
      </c>
      <c r="K13" s="109" t="s">
        <v>125</v>
      </c>
      <c r="L13" s="115" t="str">
        <f>VLOOKUP(J13,[1]Anexos!$B$37:$G$43,(HLOOKUP(K13,[1]Anexos!$C$37:$G$38,2,0)),0)</f>
        <v>Moderado</v>
      </c>
      <c r="M13" s="105" t="s">
        <v>218</v>
      </c>
      <c r="N13" s="112" t="s">
        <v>25</v>
      </c>
      <c r="O13" s="112" t="s">
        <v>101</v>
      </c>
      <c r="P13" s="109" t="s">
        <v>118</v>
      </c>
      <c r="Q13" s="109" t="s">
        <v>125</v>
      </c>
      <c r="R13" s="115" t="str">
        <f>VLOOKUP(P13,[1]Anexos!$B$37:$G$43,(HLOOKUP(Q13,[1]Anexos!$C$37:$G$38,2,0)),0)</f>
        <v>Moderado</v>
      </c>
      <c r="S13" s="124" t="s">
        <v>56</v>
      </c>
      <c r="T13" s="105" t="s">
        <v>218</v>
      </c>
      <c r="U13" s="108" t="s">
        <v>222</v>
      </c>
      <c r="V13" s="112" t="s">
        <v>223</v>
      </c>
      <c r="W13" s="99">
        <v>1</v>
      </c>
      <c r="X13" s="98">
        <v>46082</v>
      </c>
      <c r="Y13" s="100">
        <v>46387</v>
      </c>
      <c r="Z13" s="118">
        <v>46112</v>
      </c>
      <c r="AA13" s="119">
        <v>1</v>
      </c>
      <c r="AB13" s="105" t="s">
        <v>228</v>
      </c>
      <c r="AC13" s="96" t="s">
        <v>3</v>
      </c>
      <c r="AD13" s="105" t="s">
        <v>236</v>
      </c>
      <c r="AE13" s="120">
        <v>46203</v>
      </c>
      <c r="AF13" s="251">
        <v>1</v>
      </c>
      <c r="AG13" s="251">
        <v>1</v>
      </c>
      <c r="AH13" s="105" t="s">
        <v>240</v>
      </c>
      <c r="AI13" s="253"/>
      <c r="AJ13" s="105" t="s">
        <v>239</v>
      </c>
      <c r="AK13" s="120"/>
      <c r="AL13" s="121"/>
      <c r="AM13" s="121"/>
      <c r="AN13" s="122"/>
      <c r="AO13" s="112"/>
      <c r="AP13" s="122"/>
      <c r="AQ13" s="120"/>
      <c r="AR13" s="121"/>
      <c r="AS13" s="121"/>
      <c r="AT13" s="122"/>
      <c r="AU13" s="112"/>
      <c r="AV13" s="122"/>
    </row>
    <row r="14" spans="1:53" x14ac:dyDescent="0.25">
      <c r="F14" s="18"/>
      <c r="G14" s="18"/>
    </row>
  </sheetData>
  <sheetProtection formatCells="0" formatColumns="0" formatRows="0" insertColumns="0" insertRows="0" insertHyperlinks="0" deleteColumns="0" deleteRows="0" sort="0" autoFilter="0" pivotTables="0"/>
  <mergeCells count="28">
    <mergeCell ref="AI12:AI13"/>
    <mergeCell ref="A9:A10"/>
    <mergeCell ref="A1:B4"/>
    <mergeCell ref="G9:G10"/>
    <mergeCell ref="I9:I10"/>
    <mergeCell ref="C1:AT4"/>
    <mergeCell ref="P9:R9"/>
    <mergeCell ref="A5:AU5"/>
    <mergeCell ref="B9:B10"/>
    <mergeCell ref="C9:C10"/>
    <mergeCell ref="E9:E10"/>
    <mergeCell ref="F9:F10"/>
    <mergeCell ref="N9:N10"/>
    <mergeCell ref="A8:L8"/>
    <mergeCell ref="A6:B6"/>
    <mergeCell ref="AE9:AJ9"/>
    <mergeCell ref="D9:D10"/>
    <mergeCell ref="AK9:AP9"/>
    <mergeCell ref="AQ9:AV9"/>
    <mergeCell ref="S9:S10"/>
    <mergeCell ref="O9:O10"/>
    <mergeCell ref="Z8:AV8"/>
    <mergeCell ref="H9:H10"/>
    <mergeCell ref="Z9:AD9"/>
    <mergeCell ref="J9:L9"/>
    <mergeCell ref="M8:Y8"/>
    <mergeCell ref="T9:Y9"/>
    <mergeCell ref="M9:M10"/>
  </mergeCells>
  <phoneticPr fontId="5" type="noConversion"/>
  <conditionalFormatting sqref="L11:L13">
    <cfRule type="containsText" dxfId="10" priority="5" operator="containsText" text="Bajo">
      <formula>NOT(ISERROR(SEARCH("Bajo",L11)))</formula>
    </cfRule>
    <cfRule type="containsText" dxfId="9" priority="6" operator="containsText" text="Moderado">
      <formula>NOT(ISERROR(SEARCH("Moderado",L11)))</formula>
    </cfRule>
    <cfRule type="containsText" dxfId="8" priority="7" operator="containsText" text="Alto">
      <formula>NOT(ISERROR(SEARCH("Alto",L11)))</formula>
    </cfRule>
    <cfRule type="containsText" dxfId="7" priority="8" operator="containsText" text="Extremo">
      <formula>NOT(ISERROR(SEARCH("Extremo",L11)))</formula>
    </cfRule>
  </conditionalFormatting>
  <conditionalFormatting sqref="P12:Q12">
    <cfRule type="duplicateValues" dxfId="6" priority="10"/>
  </conditionalFormatting>
  <conditionalFormatting sqref="P13:Q13">
    <cfRule type="duplicateValues" dxfId="5" priority="9"/>
  </conditionalFormatting>
  <conditionalFormatting sqref="R11:R13">
    <cfRule type="containsText" dxfId="4" priority="1" operator="containsText" text="Bajo">
      <formula>NOT(ISERROR(SEARCH("Bajo",R11)))</formula>
    </cfRule>
    <cfRule type="containsText" dxfId="3" priority="2" operator="containsText" text="Moderado">
      <formula>NOT(ISERROR(SEARCH("Moderado",R11)))</formula>
    </cfRule>
    <cfRule type="containsText" dxfId="2" priority="3" operator="containsText" text="Alto">
      <formula>NOT(ISERROR(SEARCH("Alto",R11)))</formula>
    </cfRule>
    <cfRule type="containsText" dxfId="1" priority="4" operator="containsText" text="Extremo">
      <formula>NOT(ISERROR(SEARCH("Extremo",R11)))</formula>
    </cfRule>
  </conditionalFormatting>
  <dataValidations xWindow="829" yWindow="672" count="32">
    <dataValidation allowBlank="1" showInputMessage="1" showErrorMessage="1" promptTitle="Posibilidad de..." prompt="Describa el posible evento identificado, incluyendo en la redacción: ¿qué? (impacto económico o reputacional), ¿cómo? (causa inmediata-situación evidente sobre la cual se presenta el riesgo) y ¿por qué? (breve referencia a las causas raiz)." sqref="G9:G10" xr:uid="{00000000-0002-0000-0000-000000000000}"/>
    <dataValidation allowBlank="1" showInputMessage="1" showErrorMessage="1" prompt="Seleccione de la lista desplegable, el(los) aspectos institucionales que se ven impactados con la materialización del riesgo. Afectación en lo económico (presupuestal) y/o reputacional." sqref="H9:H10" xr:uid="{00000000-0002-0000-0000-000001000000}"/>
    <dataValidation allowBlank="1" showInputMessage="1" showErrorMessage="1" prompt="Registre el nombre del proceso al cual está asociado el riesgo." sqref="A9:A10" xr:uid="{00000000-0002-0000-0000-000002000000}"/>
    <dataValidation allowBlank="1" showInputMessage="1" showErrorMessage="1" prompt="Registre la circular y fecha de creación o actualización del riesgo. Se incluye por parte de la Subdirección de Diseño, Evaluación y Sistematización al momento de contar con circular de oficialización del riesgo." sqref="D9:D10" xr:uid="{00000000-0002-0000-0000-000003000000}"/>
    <dataValidation allowBlank="1" showInputMessage="1" showErrorMessage="1" prompt="Registre el código asignado al riesgo. Se incluye por parte de la Subdirección de Diseño, Evaluación y Sistematización al momento de avalar la versión final del riesgo." sqref="E9:E10" xr:uid="{00000000-0002-0000-0000-000004000000}"/>
    <dataValidation allowBlank="1" showInputMessage="1" showErrorMessage="1" prompt="Registre el objetivo del proceso conforme a lo definido en su caracterización." sqref="B9:B10" xr:uid="{00000000-0002-0000-0000-000005000000}"/>
    <dataValidation allowBlank="1" showInputMessage="1" showErrorMessage="1" prompt="Registre los motivos o aspectos que puedan dar origen al riesgo y sobre los cuales se establecerán controles. Use las celdas que sean necesarias, una por cada causa." sqref="F9:F10" xr:uid="{00000000-0002-0000-0000-000006000000}"/>
    <dataValidation allowBlank="1" showInputMessage="1" showErrorMessage="1" prompt="Seleccione de la lista desplegable la categoria a la que corresponda el riesgo, teniendo en cuenta los conceptos de la Tabla 1 (ver hoja anexos)." sqref="I9:I10" xr:uid="{00000000-0002-0000-0000-000007000000}"/>
    <dataValidation allowBlank="1" showInputMessage="1" showErrorMessage="1" prompt="Seleccione de la lista desplegable la probabilidad estimada teniendo en cuenta que se está considerando el número de veces que el riesgo se ha presentado en un determinado tiempo o puede presentarse. Ver hoja anexos tabla 2." sqref="J10" xr:uid="{00000000-0002-0000-0000-000008000000}"/>
    <dataValidation allowBlank="1" showInputMessage="1" showErrorMessage="1" prompt="Seleccione de la lista desplegable el impacto estimado teniendo en cuenta que se refiere a la magnitud de los efectos en caso de materializarse el riesgo. Ver hoja anexos tabla 3." sqref="K10" xr:uid="{00000000-0002-0000-0000-000009000000}"/>
    <dataValidation allowBlank="1" showInputMessage="1" showErrorMessage="1" prompt="Este resultado se genera automáticamente y es obtenido de la intersección entre la probabilidad y el impacto seleccionados." sqref="L10 R10" xr:uid="{00000000-0002-0000-0000-00000A000000}"/>
    <dataValidation allowBlank="1" showInputMessage="1" showErrorMessage="1" prompt="Seleccione de la lista desplegable la naturaleza de la actividad de control." sqref="N9" xr:uid="{00000000-0002-0000-0000-00000B000000}"/>
    <dataValidation allowBlank="1" showInputMessage="1" showErrorMessage="1" promptTitle="Despues de evaluar el control," prompt="seleccione de la lista desplegable la probabilidad residual, resultante en la columna &quot;U&quot; de la hoja 2. Evaluación de controles." sqref="P10" xr:uid="{00000000-0002-0000-0000-00000C000000}"/>
    <dataValidation allowBlank="1" showInputMessage="1" showErrorMessage="1" prompt="Registre las Actividades de Control sobre las cuales se realizará el monitoreo y revisión del riesgo. _x000a_Nota: En caso de definir acciones adicionales, se deberán registrar en una fila independiente." sqref="T10" xr:uid="{00000000-0002-0000-0000-00000D000000}"/>
    <dataValidation allowBlank="1" showInputMessage="1" showErrorMessage="1" prompt="Registre el cargo o rol del responsable de ejecutar la actividad, en coherencia con la descripción en el diseño de la actividad de control._x000a_Nota: en cualquier caso, el responsable de coordinar y asegurar el cumplimiento es el líder del proceso." sqref="U10" xr:uid="{00000000-0002-0000-0000-00000E000000}"/>
    <dataValidation allowBlank="1" showInputMessage="1" showErrorMessage="1" prompt="Registre el resultado que se pretende alcanzar, considerando el indicador o criterio de medición definido." sqref="W10" xr:uid="{00000000-0002-0000-0000-00000F000000}"/>
    <dataValidation allowBlank="1" showInputMessage="1" showErrorMessage="1" prompt="En el formato DD/MM/AAAA, registre la fecha de terminación de la actividad a desarrollar. Esta fecha no podrá superar el 31 de diciembre de cada vigencia." sqref="Y10" xr:uid="{00000000-0002-0000-0000-000010000000}"/>
    <dataValidation allowBlank="1" showInputMessage="1" showErrorMessage="1" prompt="Registre la fecha de realización del monitoreo, DD/MM/AAA." sqref="AQ10 AE10 AK10 Z10" xr:uid="{00000000-0002-0000-0000-000011000000}"/>
    <dataValidation allowBlank="1" showInputMessage="1" showErrorMessage="1" prompt="En el formato DD/MM/AAAA, registre la fecha de inicio de la actividad a desarrollar, dentro de la vigencia." sqref="X10" xr:uid="{00000000-0002-0000-0000-000012000000}"/>
    <dataValidation allowBlank="1" showInputMessage="1" showErrorMessage="1" prompt="Registre la formula o criterio con el cual se calculará el avance porcentual en el cumplimiento de la actividad en cada periodo de monitoreo. El resultado de esta formula será el que se registre en las columnas de avance en cada periodo de monitoreo." sqref="V10" xr:uid="{00000000-0002-0000-0000-000013000000}"/>
    <dataValidation allowBlank="1" showInputMessage="1" showErrorMessage="1" prompt="Seleccione de la lista desplegable, la decisión tomada respecto al riesgo, teniendo en cuenta lo establecido en el Lineamiento Administración de Riesgos (LIN-SG-001)." sqref="S9:S10" xr:uid="{00000000-0002-0000-0000-000014000000}"/>
    <dataValidation allowBlank="1" showInputMessage="1" showErrorMessage="1" prompt="Describa los avances en el cumplimiento de la actividad definida y relacione las evidencias que los soportan." sqref="AB10 AH10 AN10 AT10" xr:uid="{00000000-0002-0000-0000-000015000000}"/>
    <dataValidation allowBlank="1" showInputMessage="1" showErrorMessage="1" prompt="Seleccione de la lista desplegable la categoria que corresponda." sqref="A6:B6" xr:uid="{00000000-0002-0000-0000-000016000000}"/>
    <dataValidation allowBlank="1" showInputMessage="1" showErrorMessage="1" promptTitle="Para cada causa identificada" prompt="registre la actividad de control de acuerdo con la estructura y variables definidas en el Lineamiento Administración de riesgos. Un control puede ser tan eficiente que mitigue varias causas, pero se debe registrar o asociar a cada causa por separado." sqref="M9:M10" xr:uid="{00000000-0002-0000-0000-000017000000}"/>
    <dataValidation allowBlank="1" showInputMessage="1" showErrorMessage="1" prompt="Describa, tal como se encuentra en la caracterización del proceso, la actividad donde existe evidencia o se tienen indicios de que pueden ocurrir eventos de riesgo." sqref="C9:C10" xr:uid="{00000000-0002-0000-0000-000018000000}"/>
    <dataValidation allowBlank="1" showInputMessage="1" showErrorMessage="1" prompt="Seleccione de la lista desplegable la forma como se ejecuta el control, dependiendo de que sea ejecutado por una persona (manual) o por un sistema (automático)." sqref="O9:O10" xr:uid="{00000000-0002-0000-0000-000019000000}"/>
    <dataValidation allowBlank="1" showInputMessage="1" showErrorMessage="1" prompt="Registre el nivel de avance acumulado desde el inicio de la actividad en la vigencia, hasta la fecha de monitoreo. En caso de ser una meta constante, corresponde al mismo avance del periodo." sqref="AG10 AM10 AS10" xr:uid="{00000000-0002-0000-0000-00001A000000}"/>
    <dataValidation allowBlank="1" showInputMessage="1" showErrorMessage="1" prompt="Seleccione de la lista desplegable el impacto estimado teniendo en cuenta que se refiere a la magnitud de los efectos en caso de materializarse el riesgo. Ver hoja anexos tabla 3. Recuerde que este impacto solamente se disminuye con controles correctivos." sqref="Q10" xr:uid="{00000000-0002-0000-0000-00001B000000}"/>
    <dataValidation allowBlank="1" showInputMessage="1" showErrorMessage="1" prompt="Para diligenciar este campo, dirijase primero a la hoja &quot;2. Evaluación de controles&quot;, y realice la evaluación de cada actividad de control." sqref="P9:R9" xr:uid="{00000000-0002-0000-0000-00001C000000}"/>
    <dataValidation allowBlank="1" showInputMessage="1" showErrorMessage="1" prompt="Registre el nivel de avance en el cumplimiento de la actividad. Corresponde al resultado en términos porcentuales del indicador o criterio de avance definido." sqref="AR10 AF10 AL10 AA10" xr:uid="{00000000-0002-0000-0000-00001D000000}"/>
    <dataValidation allowBlank="1" showInputMessage="1" showErrorMessage="1" prompt="Seleccione de la lista desplegable si durante el periodo se ha materializado el riesgo. En caso de materialización se debe diligenciar y remitir el Formato Plan de restablecimiento (FOR-SG-015)." sqref="AC10 AI10 AO10 AU10" xr:uid="{00000000-0002-0000-0000-00001E000000}"/>
    <dataValidation allowBlank="1" showInputMessage="1" showErrorMessage="1" prompt="Registre la fecha y las observaciones o resultados de la revisión al monitoreo reportado por la primera línea de defensa. Se diligencia por parte de la segunda línea de defensa al recibir el reporte del monitoreo." sqref="AD10 AJ10 AP10 AV10" xr:uid="{00000000-0002-0000-0000-00001F000000}"/>
  </dataValidations>
  <pageMargins left="0.35433070866141736" right="0.35433070866141736" top="0.98425196850393704" bottom="0.98425196850393704" header="0" footer="0"/>
  <pageSetup scale="28" orientation="landscape" r:id="rId1"/>
  <headerFooter alignWithMargins="0"/>
  <colBreaks count="1" manualBreakCount="1">
    <brk id="25" max="35" man="1"/>
  </colBreaks>
  <drawing r:id="rId2"/>
  <extLst>
    <ext xmlns:x14="http://schemas.microsoft.com/office/spreadsheetml/2009/9/main" uri="{CCE6A557-97BC-4b89-ADB6-D9C93CAAB3DF}">
      <x14:dataValidations xmlns:xm="http://schemas.microsoft.com/office/excel/2006/main" xWindow="829" yWindow="672" count="1">
        <x14:dataValidation type="list" allowBlank="1" showInputMessage="1" showErrorMessage="1" xr:uid="{00000000-0002-0000-0000-000024000000}">
          <x14:formula1>
            <xm:f>Anexos!$I$7:$I$9</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71"/>
  <sheetViews>
    <sheetView zoomScaleNormal="100" zoomScaleSheetLayoutView="70" zoomScalePageLayoutView="25" workbookViewId="0">
      <selection activeCell="B2" sqref="B2:C5"/>
    </sheetView>
  </sheetViews>
  <sheetFormatPr baseColWidth="10" defaultColWidth="2.77734375" defaultRowHeight="13.2" x14ac:dyDescent="0.25"/>
  <cols>
    <col min="1" max="1" width="1.109375" style="49" customWidth="1"/>
    <col min="2" max="2" width="11.5546875" style="53" customWidth="1"/>
    <col min="3" max="3" width="35.33203125" style="53" customWidth="1"/>
    <col min="4" max="4" width="10.88671875" style="50" bestFit="1" customWidth="1"/>
    <col min="5" max="5" width="8.109375" style="50" customWidth="1"/>
    <col min="6" max="6" width="30.77734375" style="50" customWidth="1"/>
    <col min="7" max="7" width="60.77734375" style="51" customWidth="1"/>
    <col min="8" max="8" width="14" style="52" customWidth="1"/>
    <col min="9" max="9" width="5.88671875" style="52" bestFit="1" customWidth="1"/>
    <col min="10" max="10" width="14.109375" style="51" customWidth="1"/>
    <col min="11" max="11" width="5.88671875" style="51" bestFit="1" customWidth="1"/>
    <col min="12" max="12" width="13.88671875" style="51" bestFit="1" customWidth="1"/>
    <col min="13" max="13" width="13.33203125" style="50" bestFit="1" customWidth="1"/>
    <col min="14" max="14" width="13.6640625" style="50" customWidth="1"/>
    <col min="15" max="15" width="11.5546875" style="50" customWidth="1"/>
    <col min="16" max="16" width="11" style="49" customWidth="1"/>
    <col min="17" max="17" width="15.33203125" style="49" customWidth="1"/>
    <col min="18" max="18" width="12.5546875" style="49" customWidth="1"/>
    <col min="19" max="19" width="16.6640625" style="49" customWidth="1"/>
    <col min="20" max="20" width="14.44140625" style="49" customWidth="1"/>
    <col min="21" max="21" width="14.6640625" style="49" customWidth="1"/>
    <col min="22" max="22" width="30.77734375" style="49" customWidth="1"/>
    <col min="23" max="23" width="33.33203125" style="49" customWidth="1"/>
    <col min="24" max="16384" width="2.77734375" style="49"/>
  </cols>
  <sheetData>
    <row r="1" spans="1:23" ht="5.25" customHeight="1" x14ac:dyDescent="0.25"/>
    <row r="2" spans="1:23" ht="19.5" customHeight="1" x14ac:dyDescent="0.25">
      <c r="B2" s="205"/>
      <c r="C2" s="206"/>
      <c r="D2" s="214" t="s">
        <v>139</v>
      </c>
      <c r="E2" s="215"/>
      <c r="F2" s="215"/>
      <c r="G2" s="215"/>
      <c r="H2" s="215"/>
      <c r="I2" s="215"/>
      <c r="J2" s="215"/>
      <c r="K2" s="215"/>
      <c r="L2" s="215"/>
      <c r="M2" s="215"/>
      <c r="N2" s="215"/>
      <c r="O2" s="215"/>
      <c r="P2" s="215"/>
      <c r="Q2" s="215"/>
      <c r="R2" s="215"/>
      <c r="S2" s="215"/>
      <c r="T2" s="215"/>
      <c r="U2" s="216"/>
      <c r="V2" s="85" t="s">
        <v>34</v>
      </c>
      <c r="W2" s="85" t="s">
        <v>132</v>
      </c>
    </row>
    <row r="3" spans="1:23" ht="19.5" customHeight="1" x14ac:dyDescent="0.25">
      <c r="B3" s="207"/>
      <c r="C3" s="208"/>
      <c r="D3" s="217"/>
      <c r="E3" s="218"/>
      <c r="F3" s="218"/>
      <c r="G3" s="218"/>
      <c r="H3" s="218"/>
      <c r="I3" s="218"/>
      <c r="J3" s="218"/>
      <c r="K3" s="218"/>
      <c r="L3" s="218"/>
      <c r="M3" s="218"/>
      <c r="N3" s="218"/>
      <c r="O3" s="218"/>
      <c r="P3" s="218"/>
      <c r="Q3" s="218"/>
      <c r="R3" s="218"/>
      <c r="S3" s="218"/>
      <c r="T3" s="218"/>
      <c r="U3" s="219"/>
      <c r="V3" s="85" t="s">
        <v>35</v>
      </c>
      <c r="W3" s="85">
        <v>4</v>
      </c>
    </row>
    <row r="4" spans="1:23" ht="19.5" customHeight="1" x14ac:dyDescent="0.25">
      <c r="B4" s="207"/>
      <c r="C4" s="208"/>
      <c r="D4" s="217"/>
      <c r="E4" s="218"/>
      <c r="F4" s="218"/>
      <c r="G4" s="218"/>
      <c r="H4" s="218"/>
      <c r="I4" s="218"/>
      <c r="J4" s="218"/>
      <c r="K4" s="218"/>
      <c r="L4" s="218"/>
      <c r="M4" s="218"/>
      <c r="N4" s="218"/>
      <c r="O4" s="218"/>
      <c r="P4" s="218"/>
      <c r="Q4" s="218"/>
      <c r="R4" s="218"/>
      <c r="S4" s="218"/>
      <c r="T4" s="218"/>
      <c r="U4" s="219"/>
      <c r="V4" s="85" t="s">
        <v>36</v>
      </c>
      <c r="W4" s="85" t="s">
        <v>205</v>
      </c>
    </row>
    <row r="5" spans="1:23" ht="19.5" customHeight="1" x14ac:dyDescent="0.25">
      <c r="B5" s="209"/>
      <c r="C5" s="210"/>
      <c r="D5" s="220"/>
      <c r="E5" s="221"/>
      <c r="F5" s="221"/>
      <c r="G5" s="221"/>
      <c r="H5" s="221"/>
      <c r="I5" s="221"/>
      <c r="J5" s="221"/>
      <c r="K5" s="221"/>
      <c r="L5" s="221"/>
      <c r="M5" s="221"/>
      <c r="N5" s="221"/>
      <c r="O5" s="221"/>
      <c r="P5" s="221"/>
      <c r="Q5" s="221"/>
      <c r="R5" s="221"/>
      <c r="S5" s="221"/>
      <c r="T5" s="221"/>
      <c r="U5" s="222"/>
      <c r="V5" s="85" t="s">
        <v>37</v>
      </c>
      <c r="W5" s="85" t="s">
        <v>198</v>
      </c>
    </row>
    <row r="6" spans="1:23" ht="12" customHeight="1" x14ac:dyDescent="0.25">
      <c r="B6" s="49"/>
      <c r="C6" s="49"/>
      <c r="D6" s="84"/>
      <c r="E6" s="84"/>
      <c r="F6" s="84"/>
      <c r="G6" s="84"/>
      <c r="H6" s="84"/>
      <c r="I6" s="84"/>
      <c r="J6" s="84"/>
      <c r="K6" s="84"/>
      <c r="L6" s="84"/>
      <c r="W6" s="90" t="s">
        <v>203</v>
      </c>
    </row>
    <row r="7" spans="1:23" ht="20.25" customHeight="1" x14ac:dyDescent="0.25">
      <c r="B7" s="201" t="s">
        <v>175</v>
      </c>
      <c r="C7" s="201"/>
      <c r="D7" s="201"/>
      <c r="E7" s="201"/>
      <c r="F7" s="201"/>
      <c r="G7" s="201"/>
      <c r="H7" s="201"/>
      <c r="I7" s="201"/>
      <c r="J7" s="201"/>
      <c r="K7" s="201"/>
      <c r="L7" s="201"/>
      <c r="M7" s="201"/>
      <c r="N7" s="201"/>
      <c r="O7" s="201"/>
      <c r="P7" s="201"/>
      <c r="Q7" s="201"/>
      <c r="R7" s="201"/>
      <c r="S7" s="201"/>
      <c r="T7" s="201"/>
      <c r="U7" s="201"/>
      <c r="V7" s="201"/>
      <c r="W7" s="201"/>
    </row>
    <row r="8" spans="1:23" x14ac:dyDescent="0.25">
      <c r="B8" s="78"/>
      <c r="C8" s="78"/>
      <c r="D8" s="83"/>
      <c r="E8" s="77"/>
      <c r="F8" s="77"/>
      <c r="L8" s="81"/>
    </row>
    <row r="9" spans="1:23" ht="15" customHeight="1" x14ac:dyDescent="0.25">
      <c r="A9" s="56"/>
      <c r="B9" s="202" t="s">
        <v>170</v>
      </c>
      <c r="C9" s="203"/>
      <c r="D9" s="191">
        <v>46112</v>
      </c>
      <c r="E9" s="192"/>
      <c r="F9" s="79" t="s">
        <v>169</v>
      </c>
      <c r="G9" s="199" t="s">
        <v>230</v>
      </c>
      <c r="H9" s="200"/>
      <c r="I9" s="82"/>
      <c r="J9" s="202" t="s">
        <v>174</v>
      </c>
      <c r="K9" s="202"/>
      <c r="L9" s="202"/>
      <c r="M9" s="203"/>
      <c r="N9" s="192" t="s">
        <v>234</v>
      </c>
      <c r="O9" s="192"/>
      <c r="P9" s="192"/>
      <c r="Q9" s="192"/>
      <c r="R9" s="192"/>
      <c r="T9" s="52"/>
      <c r="U9" s="52"/>
    </row>
    <row r="10" spans="1:23" x14ac:dyDescent="0.25">
      <c r="B10" s="78"/>
      <c r="C10" s="78"/>
      <c r="D10" s="77"/>
      <c r="E10" s="77"/>
      <c r="F10" s="77"/>
      <c r="L10" s="81"/>
    </row>
    <row r="11" spans="1:23" s="74" customFormat="1" ht="28.5" customHeight="1" x14ac:dyDescent="0.25">
      <c r="B11" s="184" t="s">
        <v>168</v>
      </c>
      <c r="C11" s="184" t="s">
        <v>167</v>
      </c>
      <c r="D11" s="184" t="s">
        <v>166</v>
      </c>
      <c r="E11" s="184"/>
      <c r="F11" s="194" t="s">
        <v>165</v>
      </c>
      <c r="G11" s="184" t="s">
        <v>164</v>
      </c>
      <c r="H11" s="185" t="s">
        <v>163</v>
      </c>
      <c r="I11" s="186"/>
      <c r="J11" s="186"/>
      <c r="K11" s="186"/>
      <c r="L11" s="186"/>
      <c r="M11" s="186"/>
      <c r="N11" s="186"/>
      <c r="O11" s="186"/>
      <c r="P11" s="187"/>
      <c r="Q11" s="188" t="s">
        <v>162</v>
      </c>
      <c r="R11" s="188"/>
      <c r="S11" s="188"/>
      <c r="T11" s="188"/>
      <c r="U11" s="193" t="s">
        <v>161</v>
      </c>
    </row>
    <row r="12" spans="1:23" s="74" customFormat="1" ht="21.75" customHeight="1" x14ac:dyDescent="0.25">
      <c r="B12" s="184"/>
      <c r="C12" s="184"/>
      <c r="D12" s="184"/>
      <c r="E12" s="184"/>
      <c r="F12" s="195"/>
      <c r="G12" s="184"/>
      <c r="H12" s="185" t="s">
        <v>158</v>
      </c>
      <c r="I12" s="186"/>
      <c r="J12" s="186"/>
      <c r="K12" s="187"/>
      <c r="L12" s="185" t="s">
        <v>157</v>
      </c>
      <c r="M12" s="186"/>
      <c r="N12" s="186"/>
      <c r="O12" s="186"/>
      <c r="P12" s="187"/>
      <c r="Q12" s="189" t="s">
        <v>156</v>
      </c>
      <c r="R12" s="189" t="s">
        <v>155</v>
      </c>
      <c r="S12" s="189" t="s">
        <v>154</v>
      </c>
      <c r="T12" s="197" t="s">
        <v>153</v>
      </c>
      <c r="U12" s="193" t="s">
        <v>152</v>
      </c>
    </row>
    <row r="13" spans="1:23" s="74" customFormat="1" ht="66" x14ac:dyDescent="0.25">
      <c r="B13" s="184"/>
      <c r="C13" s="184"/>
      <c r="D13" s="75" t="s">
        <v>151</v>
      </c>
      <c r="E13" s="75" t="s">
        <v>22</v>
      </c>
      <c r="F13" s="196"/>
      <c r="G13" s="184"/>
      <c r="H13" s="75" t="s">
        <v>150</v>
      </c>
      <c r="I13" s="75" t="s">
        <v>148</v>
      </c>
      <c r="J13" s="75" t="s">
        <v>149</v>
      </c>
      <c r="K13" s="75" t="s">
        <v>148</v>
      </c>
      <c r="L13" s="75" t="s">
        <v>147</v>
      </c>
      <c r="M13" s="76" t="s">
        <v>30</v>
      </c>
      <c r="N13" s="76" t="s">
        <v>146</v>
      </c>
      <c r="O13" s="76" t="s">
        <v>145</v>
      </c>
      <c r="P13" s="75" t="s">
        <v>144</v>
      </c>
      <c r="Q13" s="190"/>
      <c r="R13" s="190"/>
      <c r="S13" s="190"/>
      <c r="T13" s="198"/>
      <c r="U13" s="193"/>
    </row>
    <row r="14" spans="1:23" s="68" customFormat="1" ht="138.75" customHeight="1" x14ac:dyDescent="0.25">
      <c r="B14" s="166" t="str">
        <f>'1. Mapa y plan de tratamiento'!E11</f>
        <v>R-PE-001</v>
      </c>
      <c r="C14" s="211" t="str">
        <f>'1. Mapa y plan de tratamiento'!G11</f>
        <v>Posibilidad de incumplimiento a los tiempos establecidos por el Distrito, en la entrega de los reportes de información y el seguimiento a metas SEGPLAN debido a la falta de información oportuna por parte de las dependencias</v>
      </c>
      <c r="D14" s="169" t="s">
        <v>68</v>
      </c>
      <c r="E14" s="172">
        <f>VLOOKUP(D14,Criterios!$A$20:$B$24,2,FALSE)</f>
        <v>0.4</v>
      </c>
      <c r="F14" s="175" t="str">
        <f>"1. "&amp;'1. Mapa y plan de tratamiento'!F11</f>
        <v xml:space="preserve">1. Entrega de información fuera de los tiempos establecidos por parte de las dependencias de la entidad, relacionada con el seguimiento al plan de acción de los proyectos de inversión </v>
      </c>
      <c r="G14" s="101" t="str">
        <f>'1. Mapa y plan de tratamiento'!M11</f>
        <v>1. Los profesionales del equipo Diseño y Monitoreo de la Subdirección de Diseño, Evaluación y Sistematización, mensualmente realizan verificación del reporte oportuno al seguimiento del plan de acción de los proyectos de inversión, teniendo como referencia el comunicado interno (cronograma de entrega), de acuerdo con el procedimiento de seguimiento a proyectos de inversión. Así mismo realizan acompañamiento y retroalimentación a través de reuniones con los gerentes de proyecto y/o equipo de proyecto, con el fin de informar fechas de entrega y las desviaciones y alertas en la ejecución del proyecto. 
Como evidencia se cuenta con las cartas de alerta a los proyectos de inversión.</v>
      </c>
      <c r="H14" s="71" t="s">
        <v>194</v>
      </c>
      <c r="I14" s="72">
        <f>VLOOKUP(H14,Criterios!$B$3:$C$6,2,FALSE)</f>
        <v>0.25</v>
      </c>
      <c r="J14" s="71" t="s">
        <v>101</v>
      </c>
      <c r="K14" s="72">
        <f>VLOOKUP(J14,Criterios!$B$7:$C$9,2,FALSE)</f>
        <v>0.15</v>
      </c>
      <c r="L14" s="71" t="s">
        <v>187</v>
      </c>
      <c r="M14" s="71" t="s">
        <v>186</v>
      </c>
      <c r="N14" s="71" t="s">
        <v>181</v>
      </c>
      <c r="O14" s="71" t="s">
        <v>183</v>
      </c>
      <c r="P14" s="71" t="s">
        <v>178</v>
      </c>
      <c r="Q14" s="70">
        <f t="shared" ref="Q14:Q25" si="0">+I14+K14</f>
        <v>0.4</v>
      </c>
      <c r="R14" s="70">
        <f>(E14-(E14*Q14))</f>
        <v>0.24</v>
      </c>
      <c r="S14" s="165">
        <f>IF(R15&gt;1%,R15,R14)</f>
        <v>0.24</v>
      </c>
      <c r="T14" s="177">
        <f>IF(S18&gt;1%,S18,(IF(S16&gt;1%,S16,S14)))</f>
        <v>0.24</v>
      </c>
      <c r="U14" s="161" t="str">
        <f>IF(T14&lt;=20%,Criterios!$A$20,IF(T14&lt;=40%,Criterios!$A$21,IF(T14&lt;=60%,Criterios!$A$22,IF(T14&lt;=80,Criterios!$A$23,Criterios!$A$24))))</f>
        <v>Baja</v>
      </c>
    </row>
    <row r="15" spans="1:23" s="68" customFormat="1" ht="14.4" x14ac:dyDescent="0.25">
      <c r="B15" s="167"/>
      <c r="C15" s="212"/>
      <c r="D15" s="170"/>
      <c r="E15" s="173"/>
      <c r="F15" s="176"/>
      <c r="G15" s="102" t="s">
        <v>140</v>
      </c>
      <c r="H15" s="65" t="s">
        <v>189</v>
      </c>
      <c r="I15" s="66">
        <f>VLOOKUP(H15,Criterios!$B$3:$C$6,2,FALSE)</f>
        <v>0</v>
      </c>
      <c r="J15" s="65" t="s">
        <v>189</v>
      </c>
      <c r="K15" s="66">
        <f>VLOOKUP(J15,Criterios!$B$7:$C$9,2,FALSE)</f>
        <v>0</v>
      </c>
      <c r="L15" s="65"/>
      <c r="M15" s="65"/>
      <c r="N15" s="65"/>
      <c r="O15" s="65"/>
      <c r="P15" s="65"/>
      <c r="Q15" s="64">
        <f t="shared" si="0"/>
        <v>0</v>
      </c>
      <c r="R15" s="64">
        <f>(R14-(R14*Q15))</f>
        <v>0.24</v>
      </c>
      <c r="S15" s="164"/>
      <c r="T15" s="178"/>
      <c r="U15" s="162"/>
    </row>
    <row r="16" spans="1:23" s="68" customFormat="1" ht="14.4" x14ac:dyDescent="0.25">
      <c r="B16" s="167"/>
      <c r="C16" s="212"/>
      <c r="D16" s="170"/>
      <c r="E16" s="173"/>
      <c r="F16" s="176" t="s">
        <v>143</v>
      </c>
      <c r="G16" s="102" t="s">
        <v>141</v>
      </c>
      <c r="H16" s="65" t="s">
        <v>189</v>
      </c>
      <c r="I16" s="66">
        <f>VLOOKUP(H16,Criterios!$B$3:$C$6,2,FALSE)</f>
        <v>0</v>
      </c>
      <c r="J16" s="65" t="s">
        <v>189</v>
      </c>
      <c r="K16" s="66">
        <f>VLOOKUP(J16,Criterios!$B$7:$C$9,2,FALSE)</f>
        <v>0</v>
      </c>
      <c r="L16" s="65"/>
      <c r="M16" s="65"/>
      <c r="N16" s="65"/>
      <c r="O16" s="65"/>
      <c r="P16" s="65"/>
      <c r="Q16" s="64">
        <f t="shared" si="0"/>
        <v>0</v>
      </c>
      <c r="R16" s="64">
        <f>IF(Q16&gt;1%,(R15-(R15*Q16)),Q16)</f>
        <v>0</v>
      </c>
      <c r="S16" s="164">
        <f>IF(R17&gt;1%,R17,R16)</f>
        <v>0</v>
      </c>
      <c r="T16" s="178"/>
      <c r="U16" s="162"/>
    </row>
    <row r="17" spans="1:23" s="68" customFormat="1" ht="14.4" x14ac:dyDescent="0.25">
      <c r="B17" s="167"/>
      <c r="C17" s="212"/>
      <c r="D17" s="170"/>
      <c r="E17" s="173"/>
      <c r="F17" s="176"/>
      <c r="G17" s="102" t="s">
        <v>140</v>
      </c>
      <c r="H17" s="65" t="s">
        <v>189</v>
      </c>
      <c r="I17" s="66">
        <f>VLOOKUP(H17,Criterios!$B$3:$C$6,2,FALSE)</f>
        <v>0</v>
      </c>
      <c r="J17" s="65" t="s">
        <v>189</v>
      </c>
      <c r="K17" s="66">
        <f>VLOOKUP(J17,Criterios!$B$7:$C$9,2,FALSE)</f>
        <v>0</v>
      </c>
      <c r="L17" s="65"/>
      <c r="M17" s="65"/>
      <c r="N17" s="65"/>
      <c r="O17" s="65"/>
      <c r="P17" s="65"/>
      <c r="Q17" s="64">
        <f t="shared" si="0"/>
        <v>0</v>
      </c>
      <c r="R17" s="64">
        <f>(R16-(R16*Q17))</f>
        <v>0</v>
      </c>
      <c r="S17" s="164"/>
      <c r="T17" s="178"/>
      <c r="U17" s="162"/>
    </row>
    <row r="18" spans="1:23" s="68" customFormat="1" ht="14.4" x14ac:dyDescent="0.25">
      <c r="B18" s="167"/>
      <c r="C18" s="212"/>
      <c r="D18" s="170"/>
      <c r="E18" s="173"/>
      <c r="F18" s="180" t="s">
        <v>142</v>
      </c>
      <c r="G18" s="103" t="s">
        <v>141</v>
      </c>
      <c r="H18" s="65" t="s">
        <v>189</v>
      </c>
      <c r="I18" s="63">
        <f>VLOOKUP(H18,Criterios!$B$3:$C$6,2,FALSE)</f>
        <v>0</v>
      </c>
      <c r="J18" s="65" t="s">
        <v>189</v>
      </c>
      <c r="K18" s="63">
        <f>VLOOKUP(J18,Criterios!$B$7:$C$9,2,FALSE)</f>
        <v>0</v>
      </c>
      <c r="L18" s="62"/>
      <c r="M18" s="62"/>
      <c r="N18" s="62"/>
      <c r="O18" s="62"/>
      <c r="P18" s="62"/>
      <c r="Q18" s="61">
        <f t="shared" si="0"/>
        <v>0</v>
      </c>
      <c r="R18" s="61">
        <f>IF(Q18&gt;1%,(R17-(R17*Q18)),Q18)</f>
        <v>0</v>
      </c>
      <c r="S18" s="182">
        <f>IF(R19&gt;1%,R19,R18)</f>
        <v>0</v>
      </c>
      <c r="T18" s="178"/>
      <c r="U18" s="162"/>
    </row>
    <row r="19" spans="1:23" s="68" customFormat="1" ht="14.4" x14ac:dyDescent="0.25">
      <c r="B19" s="168"/>
      <c r="C19" s="213"/>
      <c r="D19" s="171"/>
      <c r="E19" s="174"/>
      <c r="F19" s="181"/>
      <c r="G19" s="104" t="s">
        <v>140</v>
      </c>
      <c r="H19" s="59" t="s">
        <v>189</v>
      </c>
      <c r="I19" s="60">
        <f>VLOOKUP(H19,Criterios!$B$3:$C$6,2,FALSE)</f>
        <v>0</v>
      </c>
      <c r="J19" s="59" t="s">
        <v>189</v>
      </c>
      <c r="K19" s="60">
        <f>VLOOKUP(J19,Criterios!$B$7:$C$9,2,FALSE)</f>
        <v>0</v>
      </c>
      <c r="L19" s="59"/>
      <c r="M19" s="59"/>
      <c r="N19" s="59"/>
      <c r="O19" s="59"/>
      <c r="P19" s="59"/>
      <c r="Q19" s="58">
        <f t="shared" si="0"/>
        <v>0</v>
      </c>
      <c r="R19" s="58">
        <f>IF(Q19&gt;1%,(R18-(R18*Q19)),Q19)</f>
        <v>0</v>
      </c>
      <c r="S19" s="183"/>
      <c r="T19" s="179"/>
      <c r="U19" s="163"/>
    </row>
    <row r="20" spans="1:23" s="68" customFormat="1" ht="176.25" customHeight="1" x14ac:dyDescent="0.25">
      <c r="B20" s="166" t="str">
        <f>'1. Mapa y plan de tratamiento'!E12</f>
        <v>R-PE-005</v>
      </c>
      <c r="C20" s="211" t="str">
        <f>'1. Mapa y plan de tratamiento'!G11</f>
        <v>Posibilidad de incumplimiento a los tiempos establecidos por el Distrito, en la entrega de los reportes de información y el seguimiento a metas SEGPLAN debido a la falta de información oportuna por parte de las dependencias</v>
      </c>
      <c r="D20" s="169" t="s">
        <v>68</v>
      </c>
      <c r="E20" s="172">
        <f>VLOOKUP(D20,Criterios!$A$20:$B$24,2,FALSE)</f>
        <v>0.4</v>
      </c>
      <c r="F20" s="175" t="str">
        <f>"1. "&amp;'1. Mapa y plan de tratamiento'!F12</f>
        <v xml:space="preserve">1. Crisis sociales que generen paros, huelgas, alteración del orden público y/o transporte, así como crisis sanitarias que generen epidemias, enfermedades y/o pérdidas humanas, y emergencias o desastres causado por eventos de origen natural o ambiental </v>
      </c>
      <c r="G20" s="73" t="str">
        <f>'1. Mapa y plan de tratamiento'!M12</f>
        <v>1. El(a) Director(a) de Análisis y Diseño Estratégico (DADE) identifica anualmente con todas las dependencias de la entidad los cargos, proveedores y aplicaciones criticas para conformar los equipos de recuperación de procesos y servicios, así como las acciones para restablecer la operación de la Entidad, actualizando y publicando los cinco (5) anexos del Informe de análisis de impacto al negocio (BIA) en el modulo web del Sistema de Gestión. Esto se realiza con el fin de contar con la información del personal, proveedores, aplicaciones, unidades operativas y demás recursos necesarios para garantizar la operación de la entidad, en caso de la ocurrencia de eventos sociales, naturales o sanitarias que afecten el cumplimiento de la misionalidad institucional. 
Como evidencia queda la actualización y publicación de los Anexos del Informe BIA en el modulo web del Sistema de Gestión de la entidad.</v>
      </c>
      <c r="H20" s="71" t="s">
        <v>194</v>
      </c>
      <c r="I20" s="72">
        <f>VLOOKUP(H20,Criterios!$B$3:$C$6,2,FALSE)</f>
        <v>0.25</v>
      </c>
      <c r="J20" s="71" t="s">
        <v>101</v>
      </c>
      <c r="K20" s="72">
        <f>VLOOKUP(J20,Criterios!$B$7:$C$9,2,FALSE)</f>
        <v>0.15</v>
      </c>
      <c r="L20" s="71" t="s">
        <v>187</v>
      </c>
      <c r="M20" s="71" t="s">
        <v>186</v>
      </c>
      <c r="N20" s="71" t="s">
        <v>181</v>
      </c>
      <c r="O20" s="71" t="s">
        <v>183</v>
      </c>
      <c r="P20" s="71" t="s">
        <v>178</v>
      </c>
      <c r="Q20" s="70">
        <f t="shared" si="0"/>
        <v>0.4</v>
      </c>
      <c r="R20" s="70">
        <f>(E20-(E20*Q20))</f>
        <v>0.24</v>
      </c>
      <c r="S20" s="165">
        <f>IF(R21&gt;1%,R21,R20)</f>
        <v>0.16799999999999998</v>
      </c>
      <c r="T20" s="177">
        <f>IF(S24&gt;1%,S24,(IF(S22&gt;1%,S22,S20)))</f>
        <v>0.16799999999999998</v>
      </c>
      <c r="U20" s="161" t="str">
        <f>IF(T20&lt;=20%,Criterios!$A$20,IF(T20&lt;=40%,Criterios!$A$21,IF(T20&lt;=60%,Criterios!$A$22,IF(T20&lt;=80,Criterios!$A$23,Criterios!$A$24))))</f>
        <v>Muy baja</v>
      </c>
    </row>
    <row r="21" spans="1:23" s="68" customFormat="1" ht="169.5" customHeight="1" x14ac:dyDescent="0.25">
      <c r="B21" s="167"/>
      <c r="C21" s="212"/>
      <c r="D21" s="170"/>
      <c r="E21" s="173"/>
      <c r="F21" s="176"/>
      <c r="G21" s="67" t="str">
        <f>'1. Mapa y plan de tratamiento'!M13</f>
        <v>2. El(a) Jefe de la Oficina Asesora de Comunicaciones junto con el equipo de la Oficina Asesora de Comunicaciones realiza monitoreo de medios, en el momento en que se presente una situación de crisis social que se ocasionen por paros, alteración del orden público, catástrofes naturales o ambientales, crisis sanitaria que genere enfermedades y/o pérdidas humanas, realizará publicaciones en los canales oficiales, tanto internos como externos, de la Entidad para mantener informados a los servidores y ciudadanía sobre la situación presentada y las acciones que tomará la Entidad sobre la prestación de los servicios, en el marco de la implementación del procedimiento comunicación externa y el Plan Estratégico de Comunicaciones 
Como evidencia se tendrán la publicaciones o emisiones en el medio de comunicación que en el momento se encuentre en funcionamiento.</v>
      </c>
      <c r="H21" s="65" t="s">
        <v>193</v>
      </c>
      <c r="I21" s="66">
        <f>VLOOKUP(H21,Criterios!$B$3:$C$6,2,FALSE)</f>
        <v>0.15</v>
      </c>
      <c r="J21" s="65" t="s">
        <v>101</v>
      </c>
      <c r="K21" s="66">
        <f>VLOOKUP(J21,Criterios!$B$7:$C$9,2,FALSE)</f>
        <v>0.15</v>
      </c>
      <c r="L21" s="65" t="s">
        <v>187</v>
      </c>
      <c r="M21" s="65" t="s">
        <v>186</v>
      </c>
      <c r="N21" s="65" t="s">
        <v>181</v>
      </c>
      <c r="O21" s="65" t="s">
        <v>183</v>
      </c>
      <c r="P21" s="65" t="s">
        <v>178</v>
      </c>
      <c r="Q21" s="64">
        <f t="shared" si="0"/>
        <v>0.3</v>
      </c>
      <c r="R21" s="64">
        <f>(R20-(R20*Q21))</f>
        <v>0.16799999999999998</v>
      </c>
      <c r="S21" s="164"/>
      <c r="T21" s="178"/>
      <c r="U21" s="162"/>
    </row>
    <row r="22" spans="1:23" s="68" customFormat="1" ht="14.4" x14ac:dyDescent="0.25">
      <c r="B22" s="167"/>
      <c r="C22" s="212"/>
      <c r="D22" s="170"/>
      <c r="E22" s="173"/>
      <c r="F22" s="176" t="s">
        <v>143</v>
      </c>
      <c r="G22" s="102" t="s">
        <v>141</v>
      </c>
      <c r="H22" s="65" t="s">
        <v>189</v>
      </c>
      <c r="I22" s="66">
        <f>VLOOKUP(H22,Criterios!$B$3:$C$6,2,FALSE)</f>
        <v>0</v>
      </c>
      <c r="J22" s="65" t="s">
        <v>189</v>
      </c>
      <c r="K22" s="66">
        <f>VLOOKUP(J22,Criterios!$B$7:$C$9,2,FALSE)</f>
        <v>0</v>
      </c>
      <c r="L22" s="65"/>
      <c r="M22" s="65"/>
      <c r="N22" s="65"/>
      <c r="O22" s="65"/>
      <c r="P22" s="65"/>
      <c r="Q22" s="64">
        <f t="shared" si="0"/>
        <v>0</v>
      </c>
      <c r="R22" s="64">
        <f>IF(Q22&gt;1%,(R21-(R21*Q22)),Q22)</f>
        <v>0</v>
      </c>
      <c r="S22" s="164">
        <f>IF(R23&gt;1%,R23,R22)</f>
        <v>0</v>
      </c>
      <c r="T22" s="178"/>
      <c r="U22" s="162"/>
    </row>
    <row r="23" spans="1:23" s="68" customFormat="1" ht="14.4" x14ac:dyDescent="0.25">
      <c r="B23" s="167"/>
      <c r="C23" s="212"/>
      <c r="D23" s="170"/>
      <c r="E23" s="173"/>
      <c r="F23" s="176"/>
      <c r="G23" s="102" t="s">
        <v>140</v>
      </c>
      <c r="H23" s="65" t="s">
        <v>189</v>
      </c>
      <c r="I23" s="66">
        <f>VLOOKUP(H23,Criterios!$B$3:$C$6,2,FALSE)</f>
        <v>0</v>
      </c>
      <c r="J23" s="65" t="s">
        <v>189</v>
      </c>
      <c r="K23" s="66">
        <f>VLOOKUP(J23,Criterios!$B$7:$C$9,2,FALSE)</f>
        <v>0</v>
      </c>
      <c r="L23" s="65"/>
      <c r="M23" s="65"/>
      <c r="N23" s="65"/>
      <c r="O23" s="65"/>
      <c r="P23" s="65"/>
      <c r="Q23" s="64">
        <f t="shared" si="0"/>
        <v>0</v>
      </c>
      <c r="R23" s="64">
        <f>(R22-(R22*Q23))</f>
        <v>0</v>
      </c>
      <c r="S23" s="164"/>
      <c r="T23" s="178"/>
      <c r="U23" s="162"/>
    </row>
    <row r="24" spans="1:23" s="68" customFormat="1" ht="14.4" x14ac:dyDescent="0.25">
      <c r="B24" s="167"/>
      <c r="C24" s="212"/>
      <c r="D24" s="170"/>
      <c r="E24" s="173"/>
      <c r="F24" s="180" t="s">
        <v>142</v>
      </c>
      <c r="G24" s="103" t="s">
        <v>141</v>
      </c>
      <c r="H24" s="65" t="s">
        <v>189</v>
      </c>
      <c r="I24" s="63">
        <f>VLOOKUP(H24,Criterios!$B$3:$C$6,2,FALSE)</f>
        <v>0</v>
      </c>
      <c r="J24" s="65" t="s">
        <v>189</v>
      </c>
      <c r="K24" s="63">
        <f>VLOOKUP(J24,Criterios!$B$7:$C$9,2,FALSE)</f>
        <v>0</v>
      </c>
      <c r="L24" s="62"/>
      <c r="M24" s="62"/>
      <c r="N24" s="62"/>
      <c r="O24" s="62"/>
      <c r="P24" s="62"/>
      <c r="Q24" s="61">
        <f t="shared" si="0"/>
        <v>0</v>
      </c>
      <c r="R24" s="61">
        <f>IF(Q24&gt;1%,(R23-(R23*Q24)),Q24)</f>
        <v>0</v>
      </c>
      <c r="S24" s="182">
        <f>IF(R25&gt;1%,R25,R24)</f>
        <v>0</v>
      </c>
      <c r="T24" s="178"/>
      <c r="U24" s="162"/>
    </row>
    <row r="25" spans="1:23" s="68" customFormat="1" ht="14.4" x14ac:dyDescent="0.25">
      <c r="B25" s="168"/>
      <c r="C25" s="213"/>
      <c r="D25" s="171"/>
      <c r="E25" s="174"/>
      <c r="F25" s="181"/>
      <c r="G25" s="104" t="s">
        <v>140</v>
      </c>
      <c r="H25" s="59" t="s">
        <v>189</v>
      </c>
      <c r="I25" s="60">
        <f>VLOOKUP(H25,Criterios!$B$3:$C$6,2,FALSE)</f>
        <v>0</v>
      </c>
      <c r="J25" s="59" t="s">
        <v>189</v>
      </c>
      <c r="K25" s="60">
        <f>VLOOKUP(J25,Criterios!$B$7:$C$9,2,FALSE)</f>
        <v>0</v>
      </c>
      <c r="L25" s="59"/>
      <c r="M25" s="59"/>
      <c r="N25" s="59"/>
      <c r="O25" s="59"/>
      <c r="P25" s="59"/>
      <c r="Q25" s="58">
        <f t="shared" si="0"/>
        <v>0</v>
      </c>
      <c r="R25" s="58">
        <f>IF(Q25&gt;1%,(R24-(R24*Q25)),Q25)</f>
        <v>0</v>
      </c>
      <c r="S25" s="183"/>
      <c r="T25" s="179"/>
      <c r="U25" s="163"/>
    </row>
    <row r="26" spans="1:23" ht="13.8" x14ac:dyDescent="0.25">
      <c r="A26" s="56"/>
      <c r="B26" s="55"/>
      <c r="C26" s="55"/>
      <c r="D26" s="55"/>
      <c r="E26" s="55"/>
      <c r="F26" s="55"/>
      <c r="G26" s="55"/>
      <c r="J26" s="52"/>
      <c r="K26" s="52"/>
      <c r="L26" s="52"/>
      <c r="M26" s="52"/>
      <c r="N26" s="52"/>
      <c r="O26" s="52"/>
      <c r="P26" s="52"/>
      <c r="Q26" s="52"/>
      <c r="R26" s="52"/>
      <c r="S26" s="52"/>
      <c r="T26" s="52"/>
      <c r="U26" s="52"/>
    </row>
    <row r="27" spans="1:23" ht="4.5" customHeight="1" x14ac:dyDescent="0.25">
      <c r="A27" s="56"/>
      <c r="B27" s="79"/>
      <c r="C27" s="79"/>
      <c r="D27" s="52"/>
      <c r="E27" s="52"/>
      <c r="F27" s="52"/>
      <c r="G27" s="55"/>
      <c r="H27" s="79"/>
      <c r="I27" s="79"/>
      <c r="J27" s="79"/>
      <c r="K27" s="79"/>
      <c r="L27" s="79"/>
      <c r="M27" s="52"/>
      <c r="N27" s="52"/>
      <c r="O27" s="52"/>
      <c r="P27" s="52"/>
      <c r="Q27" s="52"/>
      <c r="R27" s="52"/>
      <c r="S27" s="52"/>
      <c r="T27" s="52"/>
      <c r="U27" s="52"/>
    </row>
    <row r="28" spans="1:23" ht="6.75" customHeight="1" x14ac:dyDescent="0.25">
      <c r="A28" s="56"/>
      <c r="B28" s="55"/>
      <c r="C28" s="55"/>
      <c r="D28" s="55"/>
      <c r="E28" s="55"/>
      <c r="F28" s="55"/>
      <c r="G28" s="55"/>
      <c r="J28" s="52"/>
      <c r="K28" s="52"/>
      <c r="L28" s="52"/>
      <c r="M28" s="52"/>
      <c r="N28" s="52"/>
      <c r="O28" s="52"/>
      <c r="P28" s="52"/>
      <c r="Q28" s="52"/>
      <c r="R28" s="52"/>
      <c r="S28" s="52"/>
      <c r="T28" s="52"/>
      <c r="U28" s="52"/>
    </row>
    <row r="29" spans="1:23" ht="16.5" customHeight="1" x14ac:dyDescent="0.25">
      <c r="A29" s="56"/>
      <c r="B29" s="201" t="s">
        <v>173</v>
      </c>
      <c r="C29" s="201"/>
      <c r="D29" s="201"/>
      <c r="E29" s="201"/>
      <c r="F29" s="201"/>
      <c r="G29" s="201"/>
      <c r="H29" s="201"/>
      <c r="I29" s="201"/>
      <c r="J29" s="201"/>
      <c r="K29" s="201"/>
      <c r="L29" s="201"/>
      <c r="M29" s="201"/>
      <c r="N29" s="201"/>
      <c r="O29" s="201"/>
      <c r="P29" s="201"/>
      <c r="Q29" s="201"/>
      <c r="R29" s="201"/>
      <c r="S29" s="201"/>
      <c r="T29" s="201"/>
      <c r="U29" s="201"/>
      <c r="V29" s="201"/>
      <c r="W29" s="201"/>
    </row>
    <row r="30" spans="1:23" ht="13.8" x14ac:dyDescent="0.25">
      <c r="A30" s="56"/>
      <c r="B30" s="78"/>
      <c r="C30" s="78"/>
      <c r="D30" s="77"/>
      <c r="E30" s="77"/>
      <c r="F30" s="77"/>
      <c r="H30" s="79"/>
      <c r="I30" s="79"/>
      <c r="J30" s="79"/>
      <c r="K30" s="79"/>
      <c r="L30" s="79"/>
    </row>
    <row r="31" spans="1:23" ht="15" customHeight="1" x14ac:dyDescent="0.25">
      <c r="A31" s="56"/>
      <c r="B31" s="202" t="s">
        <v>170</v>
      </c>
      <c r="C31" s="203"/>
      <c r="D31" s="191">
        <v>46125</v>
      </c>
      <c r="E31" s="192"/>
      <c r="F31" s="79" t="s">
        <v>169</v>
      </c>
      <c r="G31" s="199" t="s">
        <v>230</v>
      </c>
      <c r="H31" s="200"/>
      <c r="I31" s="223" t="s">
        <v>172</v>
      </c>
      <c r="J31" s="202"/>
      <c r="K31" s="202"/>
      <c r="L31" s="202"/>
      <c r="M31" s="203"/>
      <c r="N31" s="192" t="s">
        <v>231</v>
      </c>
      <c r="O31" s="192"/>
      <c r="P31" s="192"/>
      <c r="Q31" s="192"/>
      <c r="R31" s="192"/>
      <c r="T31" s="52"/>
      <c r="U31" s="52"/>
    </row>
    <row r="32" spans="1:23" ht="13.8" x14ac:dyDescent="0.25">
      <c r="A32" s="56"/>
      <c r="B32" s="78"/>
      <c r="C32" s="78"/>
      <c r="D32" s="77"/>
      <c r="E32" s="77"/>
      <c r="F32" s="77"/>
      <c r="H32" s="224"/>
      <c r="I32" s="224"/>
      <c r="J32" s="224"/>
      <c r="K32" s="224"/>
      <c r="L32" s="224"/>
    </row>
    <row r="33" spans="2:23" s="74" customFormat="1" ht="28.5" customHeight="1" x14ac:dyDescent="0.3">
      <c r="B33" s="184" t="s">
        <v>168</v>
      </c>
      <c r="C33" s="184" t="s">
        <v>167</v>
      </c>
      <c r="D33" s="184" t="s">
        <v>166</v>
      </c>
      <c r="E33" s="184"/>
      <c r="F33" s="194" t="s">
        <v>165</v>
      </c>
      <c r="G33" s="184" t="s">
        <v>164</v>
      </c>
      <c r="H33" s="185" t="s">
        <v>163</v>
      </c>
      <c r="I33" s="186"/>
      <c r="J33" s="186"/>
      <c r="K33" s="186"/>
      <c r="L33" s="186"/>
      <c r="M33" s="186"/>
      <c r="N33" s="186"/>
      <c r="O33" s="186"/>
      <c r="P33" s="187"/>
      <c r="Q33" s="188" t="s">
        <v>162</v>
      </c>
      <c r="R33" s="188"/>
      <c r="S33" s="188"/>
      <c r="T33" s="188"/>
      <c r="U33" s="193" t="s">
        <v>161</v>
      </c>
      <c r="V33" s="204" t="s">
        <v>160</v>
      </c>
      <c r="W33" s="80"/>
    </row>
    <row r="34" spans="2:23" s="74" customFormat="1" ht="21.75" customHeight="1" x14ac:dyDescent="0.3">
      <c r="B34" s="184"/>
      <c r="C34" s="184"/>
      <c r="D34" s="184"/>
      <c r="E34" s="184"/>
      <c r="F34" s="195"/>
      <c r="G34" s="184"/>
      <c r="H34" s="185" t="s">
        <v>158</v>
      </c>
      <c r="I34" s="186"/>
      <c r="J34" s="186"/>
      <c r="K34" s="187"/>
      <c r="L34" s="185" t="s">
        <v>157</v>
      </c>
      <c r="M34" s="186"/>
      <c r="N34" s="186"/>
      <c r="O34" s="186"/>
      <c r="P34" s="187"/>
      <c r="Q34" s="189" t="s">
        <v>156</v>
      </c>
      <c r="R34" s="189" t="s">
        <v>155</v>
      </c>
      <c r="S34" s="189" t="s">
        <v>154</v>
      </c>
      <c r="T34" s="197" t="s">
        <v>153</v>
      </c>
      <c r="U34" s="193" t="s">
        <v>152</v>
      </c>
      <c r="V34" s="204"/>
      <c r="W34" s="80"/>
    </row>
    <row r="35" spans="2:23" s="74" customFormat="1" ht="66" x14ac:dyDescent="0.3">
      <c r="B35" s="184"/>
      <c r="C35" s="184"/>
      <c r="D35" s="75" t="s">
        <v>151</v>
      </c>
      <c r="E35" s="75" t="s">
        <v>22</v>
      </c>
      <c r="F35" s="196"/>
      <c r="G35" s="184"/>
      <c r="H35" s="75" t="s">
        <v>150</v>
      </c>
      <c r="I35" s="75" t="s">
        <v>148</v>
      </c>
      <c r="J35" s="75" t="s">
        <v>149</v>
      </c>
      <c r="K35" s="75" t="s">
        <v>148</v>
      </c>
      <c r="L35" s="75" t="s">
        <v>147</v>
      </c>
      <c r="M35" s="76" t="s">
        <v>30</v>
      </c>
      <c r="N35" s="76" t="s">
        <v>146</v>
      </c>
      <c r="O35" s="76" t="s">
        <v>145</v>
      </c>
      <c r="P35" s="75" t="s">
        <v>144</v>
      </c>
      <c r="Q35" s="190"/>
      <c r="R35" s="190"/>
      <c r="S35" s="190"/>
      <c r="T35" s="198"/>
      <c r="U35" s="193"/>
      <c r="V35" s="204"/>
      <c r="W35" s="80"/>
    </row>
    <row r="36" spans="2:23" s="68" customFormat="1" ht="171.6" x14ac:dyDescent="0.25">
      <c r="B36" s="166" t="str">
        <f>'1. Mapa y plan de tratamiento'!E11</f>
        <v>R-PE-001</v>
      </c>
      <c r="C36" s="211" t="str">
        <f>'1. Mapa y plan de tratamiento'!G11</f>
        <v>Posibilidad de incumplimiento a los tiempos establecidos por el Distrito, en la entrega de los reportes de información y el seguimiento a metas SEGPLAN debido a la falta de información oportuna por parte de las dependencias</v>
      </c>
      <c r="D36" s="169" t="s">
        <v>68</v>
      </c>
      <c r="E36" s="172">
        <f>VLOOKUP(D36,Criterios!$A$20:$B$24,2,FALSE)</f>
        <v>0.4</v>
      </c>
      <c r="F36" s="175" t="str">
        <f>"1. "&amp;'1. Mapa y plan de tratamiento'!F11</f>
        <v xml:space="preserve">1. Entrega de información fuera de los tiempos establecidos por parte de las dependencias de la entidad, relacionada con el seguimiento al plan de acción de los proyectos de inversión </v>
      </c>
      <c r="G36" s="101" t="str">
        <f>'1. Mapa y plan de tratamiento'!M11</f>
        <v>1. Los profesionales del equipo Diseño y Monitoreo de la Subdirección de Diseño, Evaluación y Sistematización, mensualmente realizan verificación del reporte oportuno al seguimiento del plan de acción de los proyectos de inversión, teniendo como referencia el comunicado interno (cronograma de entrega), de acuerdo con el procedimiento de seguimiento a proyectos de inversión. Así mismo realizan acompañamiento y retroalimentación a través de reuniones con los gerentes de proyecto y/o equipo de proyecto, con el fin de informar fechas de entrega y las desviaciones y alertas en la ejecución del proyecto. 
Como evidencia se cuenta con las cartas de alerta a los proyectos de inversión.</v>
      </c>
      <c r="H36" s="71" t="s">
        <v>194</v>
      </c>
      <c r="I36" s="72">
        <f>VLOOKUP(H36,Criterios!$B$3:$C$6,2,FALSE)</f>
        <v>0.25</v>
      </c>
      <c r="J36" s="71" t="s">
        <v>101</v>
      </c>
      <c r="K36" s="72">
        <f>VLOOKUP(J36,Criterios!$B$7:$C$9,2,FALSE)</f>
        <v>0.15</v>
      </c>
      <c r="L36" s="71" t="s">
        <v>187</v>
      </c>
      <c r="M36" s="71" t="s">
        <v>186</v>
      </c>
      <c r="N36" s="71" t="s">
        <v>181</v>
      </c>
      <c r="O36" s="71" t="s">
        <v>183</v>
      </c>
      <c r="P36" s="71" t="s">
        <v>178</v>
      </c>
      <c r="Q36" s="70">
        <f t="shared" ref="Q36:Q47" si="1">+I36+K36</f>
        <v>0.4</v>
      </c>
      <c r="R36" s="70">
        <f>(E36-(E36*Q36))</f>
        <v>0.24</v>
      </c>
      <c r="S36" s="165">
        <f>IF(R37&gt;1%,R37,R36)</f>
        <v>0.24</v>
      </c>
      <c r="T36" s="177">
        <f>IF(S40&gt;1%,S40,(IF(S38&gt;1%,S38,S36)))</f>
        <v>0.24</v>
      </c>
      <c r="U36" s="161" t="str">
        <f>IF(T36&lt;=20%,Criterios!$A$20,IF(T36&lt;=40%,Criterios!$A$21,IF(T36&lt;=60%,Criterios!$A$22,IF(T36&lt;=80,Criterios!$A$23,Criterios!$A$24))))</f>
        <v>Baja</v>
      </c>
      <c r="V36" s="110" t="s">
        <v>233</v>
      </c>
    </row>
    <row r="37" spans="2:23" s="68" customFormat="1" ht="14.4" x14ac:dyDescent="0.25">
      <c r="B37" s="167"/>
      <c r="C37" s="212"/>
      <c r="D37" s="170"/>
      <c r="E37" s="173"/>
      <c r="F37" s="176"/>
      <c r="G37" s="102" t="s">
        <v>140</v>
      </c>
      <c r="H37" s="65" t="s">
        <v>189</v>
      </c>
      <c r="I37" s="66">
        <f>VLOOKUP(H37,Criterios!$B$3:$C$6,2,FALSE)</f>
        <v>0</v>
      </c>
      <c r="J37" s="65" t="s">
        <v>189</v>
      </c>
      <c r="K37" s="66">
        <f>VLOOKUP(J37,Criterios!$B$7:$C$9,2,FALSE)</f>
        <v>0</v>
      </c>
      <c r="L37" s="65"/>
      <c r="M37" s="65"/>
      <c r="N37" s="65"/>
      <c r="O37" s="65"/>
      <c r="P37" s="65"/>
      <c r="Q37" s="64">
        <f t="shared" si="1"/>
        <v>0</v>
      </c>
      <c r="R37" s="64">
        <f>(R36-(R36*Q37))</f>
        <v>0.24</v>
      </c>
      <c r="S37" s="164"/>
      <c r="T37" s="178"/>
      <c r="U37" s="162"/>
      <c r="V37" s="69"/>
    </row>
    <row r="38" spans="2:23" s="68" customFormat="1" ht="14.4" x14ac:dyDescent="0.25">
      <c r="B38" s="167"/>
      <c r="C38" s="212"/>
      <c r="D38" s="170"/>
      <c r="E38" s="173"/>
      <c r="F38" s="176" t="s">
        <v>143</v>
      </c>
      <c r="G38" s="102" t="s">
        <v>141</v>
      </c>
      <c r="H38" s="65" t="s">
        <v>189</v>
      </c>
      <c r="I38" s="66">
        <f>VLOOKUP(H38,Criterios!$B$3:$C$6,2,FALSE)</f>
        <v>0</v>
      </c>
      <c r="J38" s="65" t="s">
        <v>189</v>
      </c>
      <c r="K38" s="66">
        <f>VLOOKUP(J38,Criterios!$B$7:$C$9,2,FALSE)</f>
        <v>0</v>
      </c>
      <c r="L38" s="65"/>
      <c r="M38" s="65"/>
      <c r="N38" s="65"/>
      <c r="O38" s="65"/>
      <c r="P38" s="65"/>
      <c r="Q38" s="64">
        <f t="shared" si="1"/>
        <v>0</v>
      </c>
      <c r="R38" s="64">
        <f>IF(Q38&gt;1%,(R37-(R37*Q38)),Q38)</f>
        <v>0</v>
      </c>
      <c r="S38" s="164">
        <f>IF(R39&gt;1%,R39,R38)</f>
        <v>0</v>
      </c>
      <c r="T38" s="178"/>
      <c r="U38" s="162"/>
      <c r="V38" s="69"/>
    </row>
    <row r="39" spans="2:23" s="68" customFormat="1" ht="14.4" x14ac:dyDescent="0.25">
      <c r="B39" s="167"/>
      <c r="C39" s="212"/>
      <c r="D39" s="170"/>
      <c r="E39" s="173"/>
      <c r="F39" s="176"/>
      <c r="G39" s="102" t="s">
        <v>140</v>
      </c>
      <c r="H39" s="65" t="s">
        <v>189</v>
      </c>
      <c r="I39" s="66">
        <f>VLOOKUP(H39,Criterios!$B$3:$C$6,2,FALSE)</f>
        <v>0</v>
      </c>
      <c r="J39" s="65" t="s">
        <v>189</v>
      </c>
      <c r="K39" s="66">
        <f>VLOOKUP(J39,Criterios!$B$7:$C$9,2,FALSE)</f>
        <v>0</v>
      </c>
      <c r="L39" s="65"/>
      <c r="M39" s="65"/>
      <c r="N39" s="65"/>
      <c r="O39" s="65"/>
      <c r="P39" s="65"/>
      <c r="Q39" s="64">
        <f t="shared" si="1"/>
        <v>0</v>
      </c>
      <c r="R39" s="64">
        <f>(R38-(R38*Q39))</f>
        <v>0</v>
      </c>
      <c r="S39" s="164"/>
      <c r="T39" s="178"/>
      <c r="U39" s="162"/>
      <c r="V39" s="69"/>
    </row>
    <row r="40" spans="2:23" s="68" customFormat="1" ht="14.4" x14ac:dyDescent="0.25">
      <c r="B40" s="167"/>
      <c r="C40" s="212"/>
      <c r="D40" s="170"/>
      <c r="E40" s="173"/>
      <c r="F40" s="180" t="s">
        <v>142</v>
      </c>
      <c r="G40" s="103" t="s">
        <v>141</v>
      </c>
      <c r="H40" s="65" t="s">
        <v>189</v>
      </c>
      <c r="I40" s="63">
        <f>VLOOKUP(H40,Criterios!$B$3:$C$6,2,FALSE)</f>
        <v>0</v>
      </c>
      <c r="J40" s="65" t="s">
        <v>189</v>
      </c>
      <c r="K40" s="63">
        <f>VLOOKUP(J40,Criterios!$B$7:$C$9,2,FALSE)</f>
        <v>0</v>
      </c>
      <c r="L40" s="62"/>
      <c r="M40" s="62"/>
      <c r="N40" s="62"/>
      <c r="O40" s="62"/>
      <c r="P40" s="62"/>
      <c r="Q40" s="61">
        <f t="shared" si="1"/>
        <v>0</v>
      </c>
      <c r="R40" s="61">
        <f>IF(Q40&gt;1%,(R39-(R39*Q40)),Q40)</f>
        <v>0</v>
      </c>
      <c r="S40" s="182">
        <f>IF(R41&gt;1%,R41,R40)</f>
        <v>0</v>
      </c>
      <c r="T40" s="178"/>
      <c r="U40" s="162"/>
      <c r="V40" s="69"/>
    </row>
    <row r="41" spans="2:23" s="68" customFormat="1" ht="14.4" x14ac:dyDescent="0.25">
      <c r="B41" s="168"/>
      <c r="C41" s="213"/>
      <c r="D41" s="171"/>
      <c r="E41" s="174"/>
      <c r="F41" s="181"/>
      <c r="G41" s="104" t="s">
        <v>140</v>
      </c>
      <c r="H41" s="65" t="s">
        <v>189</v>
      </c>
      <c r="I41" s="60">
        <f>VLOOKUP(H41,Criterios!$B$3:$C$6,2,FALSE)</f>
        <v>0</v>
      </c>
      <c r="J41" s="65" t="s">
        <v>189</v>
      </c>
      <c r="K41" s="60">
        <f>VLOOKUP(J41,Criterios!$B$7:$C$9,2,FALSE)</f>
        <v>0</v>
      </c>
      <c r="L41" s="59"/>
      <c r="M41" s="59"/>
      <c r="N41" s="59"/>
      <c r="O41" s="59"/>
      <c r="P41" s="59"/>
      <c r="Q41" s="58">
        <f t="shared" si="1"/>
        <v>0</v>
      </c>
      <c r="R41" s="58">
        <f>IF(Q41&gt;1%,(R40-(R40*Q41)),Q41)</f>
        <v>0</v>
      </c>
      <c r="S41" s="183"/>
      <c r="T41" s="179"/>
      <c r="U41" s="163"/>
      <c r="V41" s="69"/>
    </row>
    <row r="42" spans="2:23" s="68" customFormat="1" ht="224.4" x14ac:dyDescent="0.25">
      <c r="B42" s="166" t="str">
        <f>'1. Mapa y plan de tratamiento'!E12</f>
        <v>R-PE-005</v>
      </c>
      <c r="C42" s="211" t="str">
        <f>'1. Mapa y plan de tratamiento'!G12</f>
        <v>Posibilidad de no contar con los recursos (físicos y de talento humano) necesarios para asegurar la prestación continua de los servicios sociales en la entidad, de forma temporal o definitiva, debido a factores externos que afecten la seguridad y salud del personal o sus familias, y la disponibilidad de los recursos necesarios para la operación</v>
      </c>
      <c r="D42" s="169" t="s">
        <v>68</v>
      </c>
      <c r="E42" s="172">
        <f>VLOOKUP(D42,Criterios!$A$20:$B$24,2,FALSE)</f>
        <v>0.4</v>
      </c>
      <c r="F42" s="175" t="str">
        <f>"1. "&amp;'1. Mapa y plan de tratamiento'!F12</f>
        <v xml:space="preserve">1. Crisis sociales que generen paros, huelgas, alteración del orden público y/o transporte, así como crisis sanitarias que generen epidemias, enfermedades y/o pérdidas humanas, y emergencias o desastres causado por eventos de origen natural o ambiental </v>
      </c>
      <c r="G42" s="73" t="str">
        <f>'1. Mapa y plan de tratamiento'!M12</f>
        <v>1. El(a) Director(a) de Análisis y Diseño Estratégico (DADE) identifica anualmente con todas las dependencias de la entidad los cargos, proveedores y aplicaciones criticas para conformar los equipos de recuperación de procesos y servicios, así como las acciones para restablecer la operación de la Entidad, actualizando y publicando los cinco (5) anexos del Informe de análisis de impacto al negocio (BIA) en el modulo web del Sistema de Gestión. Esto se realiza con el fin de contar con la información del personal, proveedores, aplicaciones, unidades operativas y demás recursos necesarios para garantizar la operación de la entidad, en caso de la ocurrencia de eventos sociales, naturales o sanitarias que afecten el cumplimiento de la misionalidad institucional. 
Como evidencia queda la actualización y publicación de los Anexos del Informe BIA en el modulo web del Sistema de Gestión de la entidad.</v>
      </c>
      <c r="H42" s="71" t="s">
        <v>194</v>
      </c>
      <c r="I42" s="72">
        <f>VLOOKUP(H42,Criterios!$B$3:$C$6,2,FALSE)</f>
        <v>0.25</v>
      </c>
      <c r="J42" s="71" t="s">
        <v>101</v>
      </c>
      <c r="K42" s="72">
        <f>VLOOKUP(J42,Criterios!$B$7:$C$9,2,FALSE)</f>
        <v>0.15</v>
      </c>
      <c r="L42" s="71" t="s">
        <v>187</v>
      </c>
      <c r="M42" s="71" t="s">
        <v>186</v>
      </c>
      <c r="N42" s="71" t="s">
        <v>181</v>
      </c>
      <c r="O42" s="71" t="s">
        <v>183</v>
      </c>
      <c r="P42" s="71" t="s">
        <v>178</v>
      </c>
      <c r="Q42" s="70">
        <f t="shared" si="1"/>
        <v>0.4</v>
      </c>
      <c r="R42" s="70">
        <f>(E42-(E42*Q42))</f>
        <v>0.24</v>
      </c>
      <c r="S42" s="165">
        <f>IF(R43&gt;1%,R43,R42)</f>
        <v>0.16799999999999998</v>
      </c>
      <c r="T42" s="177">
        <f>IF(S46&gt;1%,S46,(IF(S44&gt;1%,S44,S42)))</f>
        <v>0.16799999999999998</v>
      </c>
      <c r="U42" s="161" t="str">
        <f>IF(T42&lt;=20%,Criterios!$A$20,IF(T42&lt;=40%,Criterios!$A$21,IF(T42&lt;=60%,Criterios!$A$22,IF(T42&lt;=80,Criterios!$A$23,Criterios!$A$24))))</f>
        <v>Muy baja</v>
      </c>
      <c r="V42" s="111" t="s">
        <v>241</v>
      </c>
    </row>
    <row r="43" spans="2:23" s="56" customFormat="1" ht="184.8" x14ac:dyDescent="0.25">
      <c r="B43" s="167"/>
      <c r="C43" s="212"/>
      <c r="D43" s="170"/>
      <c r="E43" s="173"/>
      <c r="F43" s="176"/>
      <c r="G43" s="67" t="str">
        <f>'1. Mapa y plan de tratamiento'!M13</f>
        <v>2. El(a) Jefe de la Oficina Asesora de Comunicaciones junto con el equipo de la Oficina Asesora de Comunicaciones realiza monitoreo de medios, en el momento en que se presente una situación de crisis social que se ocasionen por paros, alteración del orden público, catástrofes naturales o ambientales, crisis sanitaria que genere enfermedades y/o pérdidas humanas, realizará publicaciones en los canales oficiales, tanto internos como externos, de la Entidad para mantener informados a los servidores y ciudadanía sobre la situación presentada y las acciones que tomará la Entidad sobre la prestación de los servicios, en el marco de la implementación del procedimiento comunicación externa y el Plan Estratégico de Comunicaciones 
Como evidencia se tendrán la publicaciones o emisiones en el medio de comunicación que en el momento se encuentre en funcionamiento.</v>
      </c>
      <c r="H43" s="65" t="s">
        <v>193</v>
      </c>
      <c r="I43" s="66">
        <f>VLOOKUP(H43,Criterios!$B$3:$C$6,2,FALSE)</f>
        <v>0.15</v>
      </c>
      <c r="J43" s="65" t="s">
        <v>101</v>
      </c>
      <c r="K43" s="66">
        <f>VLOOKUP(J43,Criterios!$B$7:$C$9,2,FALSE)</f>
        <v>0.15</v>
      </c>
      <c r="L43" s="71" t="s">
        <v>187</v>
      </c>
      <c r="M43" s="71" t="s">
        <v>186</v>
      </c>
      <c r="N43" s="71" t="s">
        <v>181</v>
      </c>
      <c r="O43" s="71" t="s">
        <v>183</v>
      </c>
      <c r="P43" s="71" t="s">
        <v>178</v>
      </c>
      <c r="Q43" s="64">
        <f t="shared" si="1"/>
        <v>0.3</v>
      </c>
      <c r="R43" s="64">
        <f>(R42-(R42*Q43))</f>
        <v>0.16799999999999998</v>
      </c>
      <c r="S43" s="164"/>
      <c r="T43" s="178"/>
      <c r="U43" s="162"/>
      <c r="V43" s="110" t="s">
        <v>233</v>
      </c>
    </row>
    <row r="44" spans="2:23" s="56" customFormat="1" ht="13.8" x14ac:dyDescent="0.25">
      <c r="B44" s="167"/>
      <c r="C44" s="212"/>
      <c r="D44" s="170"/>
      <c r="E44" s="173"/>
      <c r="F44" s="176" t="s">
        <v>143</v>
      </c>
      <c r="G44" s="102" t="s">
        <v>141</v>
      </c>
      <c r="H44" s="65" t="s">
        <v>189</v>
      </c>
      <c r="I44" s="66">
        <f>VLOOKUP(H44,Criterios!$B$3:$C$6,2,FALSE)</f>
        <v>0</v>
      </c>
      <c r="J44" s="65" t="s">
        <v>189</v>
      </c>
      <c r="K44" s="66">
        <f>VLOOKUP(J44,Criterios!$B$7:$C$9,2,FALSE)</f>
        <v>0</v>
      </c>
      <c r="L44" s="65"/>
      <c r="M44" s="65"/>
      <c r="N44" s="65"/>
      <c r="O44" s="65"/>
      <c r="P44" s="65"/>
      <c r="Q44" s="64">
        <f t="shared" si="1"/>
        <v>0</v>
      </c>
      <c r="R44" s="64">
        <f>IF(Q44&gt;1%,(R43-(R43*Q44)),Q44)</f>
        <v>0</v>
      </c>
      <c r="S44" s="164">
        <f>IF(R45&gt;1%,R45,R44)</f>
        <v>0</v>
      </c>
      <c r="T44" s="178"/>
      <c r="U44" s="162"/>
      <c r="V44" s="57"/>
    </row>
    <row r="45" spans="2:23" s="56" customFormat="1" ht="13.8" x14ac:dyDescent="0.25">
      <c r="B45" s="167"/>
      <c r="C45" s="212"/>
      <c r="D45" s="170"/>
      <c r="E45" s="173"/>
      <c r="F45" s="176"/>
      <c r="G45" s="102" t="s">
        <v>140</v>
      </c>
      <c r="H45" s="65" t="s">
        <v>189</v>
      </c>
      <c r="I45" s="66">
        <f>VLOOKUP(H45,Criterios!$B$3:$C$6,2,FALSE)</f>
        <v>0</v>
      </c>
      <c r="J45" s="65" t="s">
        <v>189</v>
      </c>
      <c r="K45" s="66">
        <f>VLOOKUP(J45,Criterios!$B$7:$C$9,2,FALSE)</f>
        <v>0</v>
      </c>
      <c r="L45" s="65"/>
      <c r="M45" s="65"/>
      <c r="N45" s="65"/>
      <c r="O45" s="65"/>
      <c r="P45" s="65"/>
      <c r="Q45" s="64">
        <f t="shared" si="1"/>
        <v>0</v>
      </c>
      <c r="R45" s="64">
        <f>(R44-(R44*Q45))</f>
        <v>0</v>
      </c>
      <c r="S45" s="164"/>
      <c r="T45" s="178"/>
      <c r="U45" s="162"/>
      <c r="V45" s="57"/>
    </row>
    <row r="46" spans="2:23" s="56" customFormat="1" ht="13.8" x14ac:dyDescent="0.25">
      <c r="B46" s="167"/>
      <c r="C46" s="212"/>
      <c r="D46" s="170"/>
      <c r="E46" s="173"/>
      <c r="F46" s="180" t="s">
        <v>142</v>
      </c>
      <c r="G46" s="103" t="s">
        <v>141</v>
      </c>
      <c r="H46" s="65" t="s">
        <v>189</v>
      </c>
      <c r="I46" s="63">
        <f>VLOOKUP(H46,Criterios!$B$3:$C$6,2,FALSE)</f>
        <v>0</v>
      </c>
      <c r="J46" s="65" t="s">
        <v>189</v>
      </c>
      <c r="K46" s="63">
        <f>VLOOKUP(J46,Criterios!$B$7:$C$9,2,FALSE)</f>
        <v>0</v>
      </c>
      <c r="L46" s="62"/>
      <c r="M46" s="62"/>
      <c r="N46" s="62"/>
      <c r="O46" s="62"/>
      <c r="P46" s="62"/>
      <c r="Q46" s="61">
        <f t="shared" si="1"/>
        <v>0</v>
      </c>
      <c r="R46" s="61">
        <f>IF(Q46&gt;1%,(R45-(R45*Q46)),Q46)</f>
        <v>0</v>
      </c>
      <c r="S46" s="182">
        <f>IF(R47&gt;1%,R47,R46)</f>
        <v>0</v>
      </c>
      <c r="T46" s="178"/>
      <c r="U46" s="162"/>
      <c r="V46" s="57"/>
    </row>
    <row r="47" spans="2:23" s="56" customFormat="1" ht="13.8" x14ac:dyDescent="0.25">
      <c r="B47" s="168"/>
      <c r="C47" s="213"/>
      <c r="D47" s="171"/>
      <c r="E47" s="174"/>
      <c r="F47" s="181"/>
      <c r="G47" s="104" t="s">
        <v>140</v>
      </c>
      <c r="H47" s="65" t="s">
        <v>189</v>
      </c>
      <c r="I47" s="60">
        <f>VLOOKUP(H47,Criterios!$B$3:$C$6,2,FALSE)</f>
        <v>0</v>
      </c>
      <c r="J47" s="65" t="s">
        <v>189</v>
      </c>
      <c r="K47" s="60">
        <f>VLOOKUP(J47,Criterios!$B$7:$C$9,2,FALSE)</f>
        <v>0</v>
      </c>
      <c r="L47" s="59"/>
      <c r="M47" s="59"/>
      <c r="N47" s="59"/>
      <c r="O47" s="59"/>
      <c r="P47" s="59"/>
      <c r="Q47" s="58">
        <f t="shared" si="1"/>
        <v>0</v>
      </c>
      <c r="R47" s="58">
        <f>IF(Q47&gt;1%,(R46-(R46*Q47)),Q47)</f>
        <v>0</v>
      </c>
      <c r="S47" s="183"/>
      <c r="T47" s="179"/>
      <c r="U47" s="163"/>
      <c r="V47" s="57"/>
    </row>
    <row r="48" spans="2:23" x14ac:dyDescent="0.25">
      <c r="B48" s="55"/>
      <c r="C48" s="55"/>
      <c r="D48" s="55"/>
      <c r="E48" s="55"/>
      <c r="F48" s="55"/>
      <c r="G48" s="55"/>
      <c r="J48" s="52"/>
      <c r="K48" s="52"/>
      <c r="L48" s="52"/>
      <c r="M48" s="52"/>
      <c r="N48" s="52"/>
      <c r="O48" s="52"/>
      <c r="P48" s="52"/>
      <c r="Q48" s="52"/>
      <c r="R48" s="52"/>
      <c r="S48" s="52"/>
      <c r="T48" s="54"/>
      <c r="U48" s="52"/>
    </row>
    <row r="49" spans="1:23" ht="5.25" customHeight="1" x14ac:dyDescent="0.25"/>
    <row r="51" spans="1:23" ht="6.75" customHeight="1" x14ac:dyDescent="0.25">
      <c r="A51" s="56"/>
      <c r="B51" s="55"/>
      <c r="C51" s="55"/>
      <c r="D51" s="55"/>
      <c r="E51" s="55"/>
      <c r="F51" s="55"/>
      <c r="G51" s="55"/>
      <c r="J51" s="52"/>
      <c r="K51" s="52"/>
      <c r="L51" s="52"/>
      <c r="M51" s="52"/>
      <c r="N51" s="52"/>
      <c r="O51" s="52"/>
      <c r="P51" s="52"/>
      <c r="Q51" s="52"/>
      <c r="R51" s="52"/>
      <c r="S51" s="52"/>
      <c r="T51" s="52"/>
      <c r="U51" s="52"/>
    </row>
    <row r="52" spans="1:23" ht="16.5" customHeight="1" x14ac:dyDescent="0.25">
      <c r="A52" s="56"/>
      <c r="B52" s="201" t="s">
        <v>171</v>
      </c>
      <c r="C52" s="201"/>
      <c r="D52" s="201"/>
      <c r="E52" s="201"/>
      <c r="F52" s="201"/>
      <c r="G52" s="201"/>
      <c r="H52" s="201"/>
      <c r="I52" s="201"/>
      <c r="J52" s="201"/>
      <c r="K52" s="201"/>
      <c r="L52" s="201"/>
      <c r="M52" s="201"/>
      <c r="N52" s="201"/>
      <c r="O52" s="201"/>
      <c r="P52" s="201"/>
      <c r="Q52" s="201"/>
      <c r="R52" s="201"/>
      <c r="S52" s="201"/>
      <c r="T52" s="201"/>
      <c r="U52" s="201"/>
      <c r="V52" s="201"/>
      <c r="W52" s="201"/>
    </row>
    <row r="53" spans="1:23" ht="13.8" x14ac:dyDescent="0.25">
      <c r="A53" s="56"/>
      <c r="B53" s="78"/>
      <c r="C53" s="78"/>
      <c r="D53" s="77"/>
      <c r="E53" s="77"/>
      <c r="F53" s="77"/>
      <c r="H53" s="79"/>
      <c r="I53" s="79"/>
      <c r="J53" s="79"/>
      <c r="K53" s="79"/>
      <c r="L53" s="79"/>
    </row>
    <row r="54" spans="1:23" ht="15" customHeight="1" x14ac:dyDescent="0.25">
      <c r="A54" s="56"/>
      <c r="B54" s="202" t="s">
        <v>170</v>
      </c>
      <c r="C54" s="203"/>
      <c r="D54" s="191">
        <v>46157</v>
      </c>
      <c r="E54" s="192"/>
      <c r="F54" s="106" t="s">
        <v>169</v>
      </c>
      <c r="G54" s="199" t="s">
        <v>230</v>
      </c>
      <c r="H54" s="200"/>
      <c r="I54" s="223" t="s">
        <v>172</v>
      </c>
      <c r="J54" s="202"/>
      <c r="K54" s="202"/>
      <c r="L54" s="202"/>
      <c r="M54" s="203"/>
      <c r="N54" s="192" t="s">
        <v>242</v>
      </c>
      <c r="O54" s="192"/>
      <c r="P54" s="192"/>
      <c r="Q54" s="192"/>
      <c r="R54" s="192"/>
      <c r="T54" s="52"/>
      <c r="U54" s="52"/>
    </row>
    <row r="55" spans="1:23" ht="13.8" x14ac:dyDescent="0.25">
      <c r="A55" s="56"/>
      <c r="B55" s="78"/>
      <c r="C55" s="78"/>
      <c r="D55" s="77"/>
      <c r="E55" s="77"/>
      <c r="F55" s="77"/>
      <c r="H55" s="224"/>
      <c r="I55" s="224"/>
      <c r="J55" s="224"/>
      <c r="K55" s="224"/>
      <c r="L55" s="224"/>
    </row>
    <row r="56" spans="1:23" s="74" customFormat="1" ht="28.5" customHeight="1" x14ac:dyDescent="0.25">
      <c r="B56" s="184" t="s">
        <v>168</v>
      </c>
      <c r="C56" s="184" t="s">
        <v>167</v>
      </c>
      <c r="D56" s="184" t="s">
        <v>166</v>
      </c>
      <c r="E56" s="184"/>
      <c r="F56" s="194" t="s">
        <v>165</v>
      </c>
      <c r="G56" s="184" t="s">
        <v>164</v>
      </c>
      <c r="H56" s="185" t="s">
        <v>163</v>
      </c>
      <c r="I56" s="186"/>
      <c r="J56" s="186"/>
      <c r="K56" s="186"/>
      <c r="L56" s="186"/>
      <c r="M56" s="186"/>
      <c r="N56" s="186"/>
      <c r="O56" s="186"/>
      <c r="P56" s="187"/>
      <c r="Q56" s="188" t="s">
        <v>162</v>
      </c>
      <c r="R56" s="188"/>
      <c r="S56" s="188"/>
      <c r="T56" s="188"/>
      <c r="U56" s="193" t="s">
        <v>161</v>
      </c>
      <c r="V56" s="204" t="s">
        <v>160</v>
      </c>
      <c r="W56" s="204" t="s">
        <v>159</v>
      </c>
    </row>
    <row r="57" spans="1:23" s="74" customFormat="1" ht="21.75" customHeight="1" x14ac:dyDescent="0.25">
      <c r="B57" s="184"/>
      <c r="C57" s="184"/>
      <c r="D57" s="184"/>
      <c r="E57" s="184"/>
      <c r="F57" s="195"/>
      <c r="G57" s="184"/>
      <c r="H57" s="185" t="s">
        <v>158</v>
      </c>
      <c r="I57" s="186"/>
      <c r="J57" s="186"/>
      <c r="K57" s="187"/>
      <c r="L57" s="185" t="s">
        <v>157</v>
      </c>
      <c r="M57" s="186"/>
      <c r="N57" s="186"/>
      <c r="O57" s="186"/>
      <c r="P57" s="187"/>
      <c r="Q57" s="189" t="s">
        <v>156</v>
      </c>
      <c r="R57" s="189" t="s">
        <v>155</v>
      </c>
      <c r="S57" s="189" t="s">
        <v>154</v>
      </c>
      <c r="T57" s="197" t="s">
        <v>153</v>
      </c>
      <c r="U57" s="193" t="s">
        <v>152</v>
      </c>
      <c r="V57" s="204"/>
      <c r="W57" s="204"/>
    </row>
    <row r="58" spans="1:23" s="74" customFormat="1" ht="66" x14ac:dyDescent="0.25">
      <c r="B58" s="184"/>
      <c r="C58" s="184"/>
      <c r="D58" s="75" t="s">
        <v>151</v>
      </c>
      <c r="E58" s="75" t="s">
        <v>22</v>
      </c>
      <c r="F58" s="196"/>
      <c r="G58" s="184"/>
      <c r="H58" s="75" t="s">
        <v>150</v>
      </c>
      <c r="I58" s="75" t="s">
        <v>148</v>
      </c>
      <c r="J58" s="75" t="s">
        <v>149</v>
      </c>
      <c r="K58" s="75" t="s">
        <v>148</v>
      </c>
      <c r="L58" s="75" t="s">
        <v>147</v>
      </c>
      <c r="M58" s="76" t="s">
        <v>30</v>
      </c>
      <c r="N58" s="76" t="s">
        <v>146</v>
      </c>
      <c r="O58" s="76" t="s">
        <v>145</v>
      </c>
      <c r="P58" s="75" t="s">
        <v>144</v>
      </c>
      <c r="Q58" s="190"/>
      <c r="R58" s="190"/>
      <c r="S58" s="190"/>
      <c r="T58" s="198"/>
      <c r="U58" s="193"/>
      <c r="V58" s="204"/>
      <c r="W58" s="204"/>
    </row>
    <row r="59" spans="1:23" s="68" customFormat="1" ht="171.6" x14ac:dyDescent="0.25">
      <c r="B59" s="166" t="s">
        <v>209</v>
      </c>
      <c r="C59" s="211" t="s">
        <v>211</v>
      </c>
      <c r="D59" s="169" t="s">
        <v>68</v>
      </c>
      <c r="E59" s="172">
        <f>VLOOKUP(D59,[2]Criterios!$A$20:$B$24,2,FALSE)</f>
        <v>0.4</v>
      </c>
      <c r="F59" s="254" t="s">
        <v>243</v>
      </c>
      <c r="G59" s="101" t="s">
        <v>216</v>
      </c>
      <c r="H59" s="71" t="s">
        <v>194</v>
      </c>
      <c r="I59" s="72">
        <f>VLOOKUP(H59,[2]Criterios!$B$3:$C$6,2,FALSE)</f>
        <v>0.25</v>
      </c>
      <c r="J59" s="71" t="s">
        <v>101</v>
      </c>
      <c r="K59" s="72">
        <f>VLOOKUP(J59,[2]Criterios!$B$7:$C$9,2,FALSE)</f>
        <v>0.15</v>
      </c>
      <c r="L59" s="71" t="s">
        <v>187</v>
      </c>
      <c r="M59" s="255" t="s">
        <v>184</v>
      </c>
      <c r="N59" s="71" t="s">
        <v>181</v>
      </c>
      <c r="O59" s="71" t="s">
        <v>183</v>
      </c>
      <c r="P59" s="71" t="s">
        <v>178</v>
      </c>
      <c r="Q59" s="70">
        <f t="shared" ref="Q59:Q70" si="2">+I59+K59</f>
        <v>0.4</v>
      </c>
      <c r="R59" s="70">
        <f>(E59-(E59*Q59))</f>
        <v>0.24</v>
      </c>
      <c r="S59" s="165">
        <f>IF(R60&gt;1%,R60,R59)</f>
        <v>0.24</v>
      </c>
      <c r="T59" s="177">
        <f>IF(S63&gt;1%,S63,(IF(S61&gt;1%,S61,S59)))</f>
        <v>0.24</v>
      </c>
      <c r="U59" s="161" t="str">
        <f>IF(T59&lt;=20%,[2]Criterios!$A$20,IF(T59&lt;=40%,[2]Criterios!$A$21,IF(T59&lt;=60%,[2]Criterios!$A$22,IF(T59&lt;=80,[2]Criterios!$A$23,[2]Criterios!$A$24))))</f>
        <v>Baja</v>
      </c>
      <c r="V59" s="256" t="s">
        <v>249</v>
      </c>
      <c r="W59" s="257" t="s">
        <v>244</v>
      </c>
    </row>
    <row r="60" spans="1:23" s="68" customFormat="1" ht="14.4" x14ac:dyDescent="0.25">
      <c r="B60" s="167"/>
      <c r="C60" s="212"/>
      <c r="D60" s="170"/>
      <c r="E60" s="173"/>
      <c r="F60" s="180"/>
      <c r="G60" s="102" t="s">
        <v>140</v>
      </c>
      <c r="H60" s="65" t="s">
        <v>189</v>
      </c>
      <c r="I60" s="66">
        <f>VLOOKUP(H60,[2]Criterios!$B$3:$C$6,2,FALSE)</f>
        <v>0</v>
      </c>
      <c r="J60" s="65" t="s">
        <v>189</v>
      </c>
      <c r="K60" s="66">
        <f>VLOOKUP(J60,[2]Criterios!$B$7:$C$9,2,FALSE)</f>
        <v>0</v>
      </c>
      <c r="L60" s="65"/>
      <c r="M60" s="65"/>
      <c r="N60" s="65"/>
      <c r="O60" s="65"/>
      <c r="P60" s="65"/>
      <c r="Q60" s="64">
        <f t="shared" si="2"/>
        <v>0</v>
      </c>
      <c r="R60" s="64">
        <f>(R59-(R59*Q60))</f>
        <v>0.24</v>
      </c>
      <c r="S60" s="164"/>
      <c r="T60" s="178"/>
      <c r="U60" s="162"/>
      <c r="V60" s="258"/>
      <c r="W60" s="259"/>
    </row>
    <row r="61" spans="1:23" s="68" customFormat="1" ht="14.4" x14ac:dyDescent="0.25">
      <c r="B61" s="167"/>
      <c r="C61" s="212"/>
      <c r="D61" s="170"/>
      <c r="E61" s="173"/>
      <c r="F61" s="260" t="s">
        <v>143</v>
      </c>
      <c r="G61" s="102" t="s">
        <v>141</v>
      </c>
      <c r="H61" s="65" t="s">
        <v>189</v>
      </c>
      <c r="I61" s="66">
        <f>VLOOKUP(H61,[2]Criterios!$B$3:$C$6,2,FALSE)</f>
        <v>0</v>
      </c>
      <c r="J61" s="65" t="s">
        <v>189</v>
      </c>
      <c r="K61" s="66">
        <f>VLOOKUP(J61,[2]Criterios!$B$7:$C$9,2,FALSE)</f>
        <v>0</v>
      </c>
      <c r="L61" s="65"/>
      <c r="M61" s="65"/>
      <c r="N61" s="65"/>
      <c r="O61" s="65"/>
      <c r="P61" s="65"/>
      <c r="Q61" s="64">
        <f t="shared" si="2"/>
        <v>0</v>
      </c>
      <c r="R61" s="64">
        <f>IF(Q61&gt;1%,(R60-(R60*Q61)),Q61)</f>
        <v>0</v>
      </c>
      <c r="S61" s="164">
        <f>IF(R62&gt;1%,R62,R61)</f>
        <v>0</v>
      </c>
      <c r="T61" s="178"/>
      <c r="U61" s="162"/>
      <c r="V61" s="258"/>
      <c r="W61" s="69"/>
    </row>
    <row r="62" spans="1:23" s="68" customFormat="1" ht="14.4" x14ac:dyDescent="0.25">
      <c r="B62" s="167"/>
      <c r="C62" s="212"/>
      <c r="D62" s="170"/>
      <c r="E62" s="173"/>
      <c r="F62" s="180"/>
      <c r="G62" s="102" t="s">
        <v>140</v>
      </c>
      <c r="H62" s="65" t="s">
        <v>189</v>
      </c>
      <c r="I62" s="66">
        <f>VLOOKUP(H62,[2]Criterios!$B$3:$C$6,2,FALSE)</f>
        <v>0</v>
      </c>
      <c r="J62" s="65" t="s">
        <v>189</v>
      </c>
      <c r="K62" s="66">
        <f>VLOOKUP(J62,[2]Criterios!$B$7:$C$9,2,FALSE)</f>
        <v>0</v>
      </c>
      <c r="L62" s="65"/>
      <c r="M62" s="65"/>
      <c r="N62" s="65"/>
      <c r="O62" s="65"/>
      <c r="P62" s="65"/>
      <c r="Q62" s="64">
        <f t="shared" si="2"/>
        <v>0</v>
      </c>
      <c r="R62" s="64">
        <f>(R61-(R61*Q62))</f>
        <v>0</v>
      </c>
      <c r="S62" s="164"/>
      <c r="T62" s="178"/>
      <c r="U62" s="162"/>
      <c r="V62" s="258"/>
      <c r="W62" s="69"/>
    </row>
    <row r="63" spans="1:23" s="68" customFormat="1" ht="14.4" x14ac:dyDescent="0.25">
      <c r="B63" s="167"/>
      <c r="C63" s="212"/>
      <c r="D63" s="170"/>
      <c r="E63" s="173"/>
      <c r="F63" s="260" t="s">
        <v>142</v>
      </c>
      <c r="G63" s="103" t="s">
        <v>141</v>
      </c>
      <c r="H63" s="65" t="s">
        <v>189</v>
      </c>
      <c r="I63" s="63">
        <f>VLOOKUP(H63,[2]Criterios!$B$3:$C$6,2,FALSE)</f>
        <v>0</v>
      </c>
      <c r="J63" s="65" t="s">
        <v>189</v>
      </c>
      <c r="K63" s="63">
        <f>VLOOKUP(J63,[2]Criterios!$B$7:$C$9,2,FALSE)</f>
        <v>0</v>
      </c>
      <c r="L63" s="62"/>
      <c r="M63" s="62"/>
      <c r="N63" s="62"/>
      <c r="O63" s="62"/>
      <c r="P63" s="62"/>
      <c r="Q63" s="61">
        <f t="shared" si="2"/>
        <v>0</v>
      </c>
      <c r="R63" s="61">
        <f>IF(Q63&gt;1%,(R62-(R62*Q63)),Q63)</f>
        <v>0</v>
      </c>
      <c r="S63" s="182">
        <f>IF(R64&gt;1%,R64,R63)</f>
        <v>0</v>
      </c>
      <c r="T63" s="178"/>
      <c r="U63" s="162"/>
      <c r="V63" s="258"/>
      <c r="W63" s="69"/>
    </row>
    <row r="64" spans="1:23" s="68" customFormat="1" ht="14.4" x14ac:dyDescent="0.25">
      <c r="B64" s="168"/>
      <c r="C64" s="213"/>
      <c r="D64" s="171"/>
      <c r="E64" s="174"/>
      <c r="F64" s="261"/>
      <c r="G64" s="104" t="s">
        <v>140</v>
      </c>
      <c r="H64" s="65" t="s">
        <v>189</v>
      </c>
      <c r="I64" s="60">
        <f>VLOOKUP(H64,[2]Criterios!$B$3:$C$6,2,FALSE)</f>
        <v>0</v>
      </c>
      <c r="J64" s="65" t="s">
        <v>189</v>
      </c>
      <c r="K64" s="60">
        <f>VLOOKUP(J64,[2]Criterios!$B$7:$C$9,2,FALSE)</f>
        <v>0</v>
      </c>
      <c r="L64" s="59"/>
      <c r="M64" s="59"/>
      <c r="N64" s="59"/>
      <c r="O64" s="59"/>
      <c r="P64" s="59"/>
      <c r="Q64" s="58">
        <f t="shared" si="2"/>
        <v>0</v>
      </c>
      <c r="R64" s="58">
        <f>IF(Q64&gt;1%,(R63-(R63*Q64)),Q64)</f>
        <v>0</v>
      </c>
      <c r="S64" s="183"/>
      <c r="T64" s="179"/>
      <c r="U64" s="163"/>
      <c r="V64" s="258"/>
      <c r="W64" s="69"/>
    </row>
    <row r="65" spans="2:23" s="68" customFormat="1" ht="198" x14ac:dyDescent="0.25">
      <c r="B65" s="166" t="s">
        <v>213</v>
      </c>
      <c r="C65" s="211" t="s">
        <v>215</v>
      </c>
      <c r="D65" s="169" t="s">
        <v>68</v>
      </c>
      <c r="E65" s="172">
        <f>VLOOKUP(D65,[2]Criterios!$A$20:$B$24,2,FALSE)</f>
        <v>0.4</v>
      </c>
      <c r="F65" s="254" t="s">
        <v>245</v>
      </c>
      <c r="G65" s="73" t="s">
        <v>224</v>
      </c>
      <c r="H65" s="71" t="s">
        <v>194</v>
      </c>
      <c r="I65" s="72">
        <f>VLOOKUP(H65,[2]Criterios!$B$3:$C$6,2,FALSE)</f>
        <v>0.25</v>
      </c>
      <c r="J65" s="71" t="s">
        <v>101</v>
      </c>
      <c r="K65" s="72">
        <f>VLOOKUP(J65,[2]Criterios!$B$7:$C$9,2,FALSE)</f>
        <v>0.15</v>
      </c>
      <c r="L65" s="71" t="s">
        <v>187</v>
      </c>
      <c r="M65" s="71" t="s">
        <v>186</v>
      </c>
      <c r="N65" s="71" t="s">
        <v>181</v>
      </c>
      <c r="O65" s="71" t="s">
        <v>183</v>
      </c>
      <c r="P65" s="71" t="s">
        <v>178</v>
      </c>
      <c r="Q65" s="70">
        <f t="shared" si="2"/>
        <v>0.4</v>
      </c>
      <c r="R65" s="70">
        <f>(E65-(E65*Q65))</f>
        <v>0.24</v>
      </c>
      <c r="S65" s="165">
        <f>IF(R66&gt;1%,R66,R65)</f>
        <v>0.16799999999999998</v>
      </c>
      <c r="T65" s="177">
        <f>IF(S69&gt;1%,S69,(IF(S67&gt;1%,S67,S65)))</f>
        <v>0.16799999999999998</v>
      </c>
      <c r="U65" s="161" t="str">
        <f>IF(T65&lt;=20%,[2]Criterios!$A$20,IF(T65&lt;=40%,[2]Criterios!$A$21,IF(T65&lt;=60%,[2]Criterios!$A$22,IF(T65&lt;=80,[2]Criterios!$A$23,[2]Criterios!$A$24))))</f>
        <v>Muy baja</v>
      </c>
      <c r="V65" s="262" t="s">
        <v>246</v>
      </c>
      <c r="W65" s="113" t="s">
        <v>247</v>
      </c>
    </row>
    <row r="66" spans="2:23" s="56" customFormat="1" ht="184.8" x14ac:dyDescent="0.25">
      <c r="B66" s="167"/>
      <c r="C66" s="212"/>
      <c r="D66" s="170"/>
      <c r="E66" s="173"/>
      <c r="F66" s="180"/>
      <c r="G66" s="67" t="s">
        <v>218</v>
      </c>
      <c r="H66" s="65" t="s">
        <v>193</v>
      </c>
      <c r="I66" s="66">
        <f>VLOOKUP(H66,[2]Criterios!$B$3:$C$6,2,FALSE)</f>
        <v>0.15</v>
      </c>
      <c r="J66" s="65" t="s">
        <v>101</v>
      </c>
      <c r="K66" s="66">
        <f>VLOOKUP(J66,[2]Criterios!$B$7:$C$9,2,FALSE)</f>
        <v>0.15</v>
      </c>
      <c r="L66" s="71" t="s">
        <v>187</v>
      </c>
      <c r="M66" s="71" t="s">
        <v>186</v>
      </c>
      <c r="N66" s="71" t="s">
        <v>181</v>
      </c>
      <c r="O66" s="71" t="s">
        <v>183</v>
      </c>
      <c r="P66" s="71" t="s">
        <v>178</v>
      </c>
      <c r="Q66" s="64">
        <f t="shared" si="2"/>
        <v>0.3</v>
      </c>
      <c r="R66" s="64">
        <f>(R65-(R65*Q66))</f>
        <v>0.16799999999999998</v>
      </c>
      <c r="S66" s="164"/>
      <c r="T66" s="178"/>
      <c r="U66" s="162"/>
      <c r="V66" s="256" t="s">
        <v>250</v>
      </c>
      <c r="W66" s="113" t="s">
        <v>248</v>
      </c>
    </row>
    <row r="67" spans="2:23" s="56" customFormat="1" ht="13.8" x14ac:dyDescent="0.25">
      <c r="B67" s="167"/>
      <c r="C67" s="212"/>
      <c r="D67" s="170"/>
      <c r="E67" s="173"/>
      <c r="F67" s="260" t="s">
        <v>143</v>
      </c>
      <c r="G67" s="102" t="s">
        <v>141</v>
      </c>
      <c r="H67" s="65" t="s">
        <v>189</v>
      </c>
      <c r="I67" s="66">
        <f>VLOOKUP(H67,[2]Criterios!$B$3:$C$6,2,FALSE)</f>
        <v>0</v>
      </c>
      <c r="J67" s="65" t="s">
        <v>189</v>
      </c>
      <c r="K67" s="66">
        <f>VLOOKUP(J67,[2]Criterios!$B$7:$C$9,2,FALSE)</f>
        <v>0</v>
      </c>
      <c r="L67" s="65"/>
      <c r="M67" s="65"/>
      <c r="N67" s="65"/>
      <c r="O67" s="65"/>
      <c r="P67" s="65"/>
      <c r="Q67" s="64">
        <f t="shared" si="2"/>
        <v>0</v>
      </c>
      <c r="R67" s="64">
        <f>IF(Q67&gt;1%,(R66-(R66*Q67)),Q67)</f>
        <v>0</v>
      </c>
      <c r="S67" s="164">
        <f>IF(R68&gt;1%,R68,R67)</f>
        <v>0</v>
      </c>
      <c r="T67" s="178"/>
      <c r="U67" s="162"/>
      <c r="V67" s="263"/>
      <c r="W67" s="57"/>
    </row>
    <row r="68" spans="2:23" s="56" customFormat="1" ht="13.8" x14ac:dyDescent="0.25">
      <c r="B68" s="167"/>
      <c r="C68" s="212"/>
      <c r="D68" s="170"/>
      <c r="E68" s="173"/>
      <c r="F68" s="180"/>
      <c r="G68" s="102" t="s">
        <v>140</v>
      </c>
      <c r="H68" s="65" t="s">
        <v>189</v>
      </c>
      <c r="I68" s="66">
        <f>VLOOKUP(H68,[2]Criterios!$B$3:$C$6,2,FALSE)</f>
        <v>0</v>
      </c>
      <c r="J68" s="65" t="s">
        <v>189</v>
      </c>
      <c r="K68" s="66">
        <f>VLOOKUP(J68,[2]Criterios!$B$7:$C$9,2,FALSE)</f>
        <v>0</v>
      </c>
      <c r="L68" s="65"/>
      <c r="M68" s="65"/>
      <c r="N68" s="65"/>
      <c r="O68" s="65"/>
      <c r="P68" s="65"/>
      <c r="Q68" s="64">
        <f t="shared" si="2"/>
        <v>0</v>
      </c>
      <c r="R68" s="64">
        <f>(R67-(R67*Q68))</f>
        <v>0</v>
      </c>
      <c r="S68" s="164"/>
      <c r="T68" s="178"/>
      <c r="U68" s="162"/>
      <c r="V68" s="263"/>
      <c r="W68" s="57"/>
    </row>
    <row r="69" spans="2:23" s="56" customFormat="1" ht="13.8" x14ac:dyDescent="0.25">
      <c r="B69" s="167"/>
      <c r="C69" s="212"/>
      <c r="D69" s="170"/>
      <c r="E69" s="173"/>
      <c r="F69" s="260" t="s">
        <v>142</v>
      </c>
      <c r="G69" s="103" t="s">
        <v>141</v>
      </c>
      <c r="H69" s="65" t="s">
        <v>189</v>
      </c>
      <c r="I69" s="63">
        <f>VLOOKUP(H69,[2]Criterios!$B$3:$C$6,2,FALSE)</f>
        <v>0</v>
      </c>
      <c r="J69" s="65" t="s">
        <v>189</v>
      </c>
      <c r="K69" s="63">
        <f>VLOOKUP(J69,[2]Criterios!$B$7:$C$9,2,FALSE)</f>
        <v>0</v>
      </c>
      <c r="L69" s="62"/>
      <c r="M69" s="62"/>
      <c r="N69" s="62"/>
      <c r="O69" s="62"/>
      <c r="P69" s="62"/>
      <c r="Q69" s="61">
        <f t="shared" si="2"/>
        <v>0</v>
      </c>
      <c r="R69" s="61">
        <f>IF(Q69&gt;1%,(R68-(R68*Q69)),Q69)</f>
        <v>0</v>
      </c>
      <c r="S69" s="182">
        <f>IF(R70&gt;1%,R70,R69)</f>
        <v>0</v>
      </c>
      <c r="T69" s="178"/>
      <c r="U69" s="162"/>
      <c r="V69" s="263"/>
      <c r="W69" s="57"/>
    </row>
    <row r="70" spans="2:23" s="56" customFormat="1" ht="13.8" x14ac:dyDescent="0.25">
      <c r="B70" s="168"/>
      <c r="C70" s="213"/>
      <c r="D70" s="171"/>
      <c r="E70" s="174"/>
      <c r="F70" s="261"/>
      <c r="G70" s="104" t="s">
        <v>140</v>
      </c>
      <c r="H70" s="65" t="s">
        <v>189</v>
      </c>
      <c r="I70" s="60">
        <f>VLOOKUP(H70,[2]Criterios!$B$3:$C$6,2,FALSE)</f>
        <v>0</v>
      </c>
      <c r="J70" s="65" t="s">
        <v>189</v>
      </c>
      <c r="K70" s="60">
        <f>VLOOKUP(J70,[2]Criterios!$B$7:$C$9,2,FALSE)</f>
        <v>0</v>
      </c>
      <c r="L70" s="59"/>
      <c r="M70" s="59"/>
      <c r="N70" s="59"/>
      <c r="O70" s="59"/>
      <c r="P70" s="59"/>
      <c r="Q70" s="58">
        <f t="shared" si="2"/>
        <v>0</v>
      </c>
      <c r="R70" s="58">
        <f>IF(Q70&gt;1%,(R69-(R69*Q70)),Q70)</f>
        <v>0</v>
      </c>
      <c r="S70" s="183"/>
      <c r="T70" s="179"/>
      <c r="U70" s="163"/>
      <c r="V70" s="263"/>
      <c r="W70" s="57"/>
    </row>
    <row r="71" spans="2:23" x14ac:dyDescent="0.25">
      <c r="B71" s="55"/>
      <c r="C71" s="55"/>
      <c r="D71" s="55"/>
      <c r="E71" s="55"/>
      <c r="F71" s="55"/>
      <c r="G71" s="55"/>
      <c r="J71" s="52"/>
      <c r="K71" s="52"/>
      <c r="L71" s="52"/>
      <c r="M71" s="52"/>
      <c r="N71" s="52"/>
      <c r="O71" s="52"/>
      <c r="P71" s="52"/>
      <c r="Q71" s="52"/>
      <c r="R71" s="52"/>
      <c r="S71" s="52"/>
      <c r="T71" s="54"/>
      <c r="U71" s="52"/>
    </row>
  </sheetData>
  <mergeCells count="139">
    <mergeCell ref="C59:C64"/>
    <mergeCell ref="C65:C70"/>
    <mergeCell ref="B52:W52"/>
    <mergeCell ref="B54:C54"/>
    <mergeCell ref="D54:E54"/>
    <mergeCell ref="U65:U70"/>
    <mergeCell ref="U59:U64"/>
    <mergeCell ref="W56:W58"/>
    <mergeCell ref="H55:L55"/>
    <mergeCell ref="B56:B58"/>
    <mergeCell ref="F56:F58"/>
    <mergeCell ref="T59:T64"/>
    <mergeCell ref="C36:C41"/>
    <mergeCell ref="C42:C47"/>
    <mergeCell ref="G54:H54"/>
    <mergeCell ref="E36:E41"/>
    <mergeCell ref="B59:B64"/>
    <mergeCell ref="D59:D64"/>
    <mergeCell ref="E59:E64"/>
    <mergeCell ref="S61:S62"/>
    <mergeCell ref="F63:F64"/>
    <mergeCell ref="S63:S64"/>
    <mergeCell ref="I54:M54"/>
    <mergeCell ref="N54:R54"/>
    <mergeCell ref="C56:C58"/>
    <mergeCell ref="N9:R9"/>
    <mergeCell ref="J9:M9"/>
    <mergeCell ref="N31:R31"/>
    <mergeCell ref="I31:M31"/>
    <mergeCell ref="S44:S45"/>
    <mergeCell ref="F46:F47"/>
    <mergeCell ref="S46:S47"/>
    <mergeCell ref="F69:F70"/>
    <mergeCell ref="S69:S70"/>
    <mergeCell ref="G33:G35"/>
    <mergeCell ref="H32:L32"/>
    <mergeCell ref="S38:S39"/>
    <mergeCell ref="S16:S17"/>
    <mergeCell ref="F22:F23"/>
    <mergeCell ref="S22:S23"/>
    <mergeCell ref="F59:F60"/>
    <mergeCell ref="S59:S60"/>
    <mergeCell ref="F61:F62"/>
    <mergeCell ref="B2:C5"/>
    <mergeCell ref="C11:C13"/>
    <mergeCell ref="C14:C19"/>
    <mergeCell ref="C20:C25"/>
    <mergeCell ref="B9:C9"/>
    <mergeCell ref="B14:B19"/>
    <mergeCell ref="B11:B13"/>
    <mergeCell ref="B20:B25"/>
    <mergeCell ref="G9:H9"/>
    <mergeCell ref="H11:P11"/>
    <mergeCell ref="D2:U5"/>
    <mergeCell ref="B7:W7"/>
    <mergeCell ref="D9:E9"/>
    <mergeCell ref="R12:R13"/>
    <mergeCell ref="S12:S13"/>
    <mergeCell ref="F20:F21"/>
    <mergeCell ref="S20:S21"/>
    <mergeCell ref="T20:T25"/>
    <mergeCell ref="U20:U25"/>
    <mergeCell ref="D11:E12"/>
    <mergeCell ref="Q11:T11"/>
    <mergeCell ref="L12:P12"/>
    <mergeCell ref="H12:K12"/>
    <mergeCell ref="F16:F17"/>
    <mergeCell ref="U42:U47"/>
    <mergeCell ref="S24:S25"/>
    <mergeCell ref="G56:G58"/>
    <mergeCell ref="U56:U58"/>
    <mergeCell ref="V33:V35"/>
    <mergeCell ref="T36:T41"/>
    <mergeCell ref="U36:U41"/>
    <mergeCell ref="F40:F41"/>
    <mergeCell ref="S40:S41"/>
    <mergeCell ref="H33:P33"/>
    <mergeCell ref="S34:S35"/>
    <mergeCell ref="R34:R35"/>
    <mergeCell ref="F42:F43"/>
    <mergeCell ref="S42:S43"/>
    <mergeCell ref="V56:V58"/>
    <mergeCell ref="T57:T58"/>
    <mergeCell ref="U33:U35"/>
    <mergeCell ref="T34:T35"/>
    <mergeCell ref="F24:F25"/>
    <mergeCell ref="F38:F39"/>
    <mergeCell ref="Q34:Q35"/>
    <mergeCell ref="U11:U13"/>
    <mergeCell ref="G11:G13"/>
    <mergeCell ref="Q12:Q13"/>
    <mergeCell ref="B36:B41"/>
    <mergeCell ref="F36:F37"/>
    <mergeCell ref="S36:S37"/>
    <mergeCell ref="F11:F13"/>
    <mergeCell ref="T12:T13"/>
    <mergeCell ref="D14:D19"/>
    <mergeCell ref="E14:E19"/>
    <mergeCell ref="F14:F15"/>
    <mergeCell ref="F18:F19"/>
    <mergeCell ref="F33:F35"/>
    <mergeCell ref="G31:H31"/>
    <mergeCell ref="B29:W29"/>
    <mergeCell ref="Q33:T33"/>
    <mergeCell ref="H34:K34"/>
    <mergeCell ref="L34:P34"/>
    <mergeCell ref="C33:C35"/>
    <mergeCell ref="B33:B35"/>
    <mergeCell ref="B31:C31"/>
    <mergeCell ref="U14:U19"/>
    <mergeCell ref="S14:S15"/>
    <mergeCell ref="S18:S19"/>
    <mergeCell ref="T14:T19"/>
    <mergeCell ref="D20:D25"/>
    <mergeCell ref="E20:E25"/>
    <mergeCell ref="B42:B47"/>
    <mergeCell ref="D42:D47"/>
    <mergeCell ref="D56:E57"/>
    <mergeCell ref="H56:P56"/>
    <mergeCell ref="Q56:T56"/>
    <mergeCell ref="H57:K57"/>
    <mergeCell ref="L57:P57"/>
    <mergeCell ref="Q57:Q58"/>
    <mergeCell ref="R57:R58"/>
    <mergeCell ref="S57:S58"/>
    <mergeCell ref="E42:E47"/>
    <mergeCell ref="T42:T47"/>
    <mergeCell ref="F44:F45"/>
    <mergeCell ref="D31:E31"/>
    <mergeCell ref="D33:E34"/>
    <mergeCell ref="D36:D41"/>
    <mergeCell ref="S67:S68"/>
    <mergeCell ref="S65:S66"/>
    <mergeCell ref="T65:T70"/>
    <mergeCell ref="B65:B70"/>
    <mergeCell ref="D65:D70"/>
    <mergeCell ref="E65:E70"/>
    <mergeCell ref="F65:F66"/>
    <mergeCell ref="F67:F68"/>
  </mergeCells>
  <dataValidations count="25">
    <dataValidation allowBlank="1" showInputMessage="1" showErrorMessage="1" prompt="Registre nombre completo del gestor del proceso." sqref="N9" xr:uid="{00000000-0002-0000-0100-000000000000}"/>
    <dataValidation allowBlank="1" showInputMessage="1" showErrorMessage="1" prompt="Permiten darle formalidad al control y su fin es el de conocer el entorno del control y complementar el análisis con elementos cualitativos; sin embargo, estos no tienen una incidencia directa en su efectividad." sqref="L34:P34 L12:P12 L57:P57" xr:uid="{00000000-0002-0000-0100-000001000000}"/>
    <dataValidation allowBlank="1" showInputMessage="1" showErrorMessage="1" prompt="Seleccione la respuesta de la lista desplegable." sqref="L35:P35 L13:P13 L58:P58" xr:uid="{00000000-0002-0000-0100-000002000000}"/>
    <dataValidation allowBlank="1" showInputMessage="1" showErrorMessage="1" prompt="Registre el nombre del proceso." sqref="G9:H9 G31:H31 G54:H54" xr:uid="{00000000-0002-0000-0100-000003000000}"/>
    <dataValidation allowBlank="1" showInputMessage="1" showErrorMessage="1" prompt="En el formato DD/MM/AAAA, registre la fecha de diligenciamiento por parte del gestor del proceso." sqref="D9" xr:uid="{00000000-0002-0000-0100-000004000000}"/>
    <dataValidation type="list" allowBlank="1" showInputMessage="1" showErrorMessage="1" sqref="H48:T48 H26:S26 H71:T71" xr:uid="{00000000-0002-0000-0100-000005000000}">
      <formula1>#REF!</formula1>
    </dataValidation>
    <dataValidation allowBlank="1" showInputMessage="1" showErrorMessage="1" prompt="Seleccione la respuesta de la lista desplegable. Si no se requiere el uso de todas las filas, seleccione &quot;No aplica&quot; para aquellas que se encuentren vacias." sqref="H13 J13 H35 J35 H58 J58" xr:uid="{00000000-0002-0000-0100-000006000000}"/>
    <dataValidation allowBlank="1" showInputMessage="1" showErrorMessage="1" prompt="Registre las conclusiones u observaciones respecto al diseño de la actividad de control de acuerdo con cada uno de los atributos evaluados, cuando aplique." sqref="V33:V35 V56:V58" xr:uid="{00000000-0002-0000-0100-000007000000}"/>
    <dataValidation allowBlank="1" showInputMessage="1" showErrorMessage="1" prompt="Respuesta automática. No diligenciar." sqref="K13 K35 I13 K58 I35 I58" xr:uid="{00000000-0002-0000-0100-000008000000}"/>
    <dataValidation allowBlank="1" showInputMessage="1" showErrorMessage="1" prompt="Permiten dar un peso a la eficiencia del control y de esta manera dar movimiento en la matriz de calor, a partir de los cambios en la probabilidad y el impacto." sqref="H12 H34 H57" xr:uid="{00000000-0002-0000-0100-000009000000}"/>
    <dataValidation allowBlank="1" showInputMessage="1" showErrorMessage="1" prompt="Registre las conclusiones u observaciones respecto a la evaluación de la ejecución de la actividad de control, a partir de los resultados reportados por el proceso en la hoja 1. Mapa y plan de tratamiento, sección C." sqref="W56:W58" xr:uid="{00000000-0002-0000-0100-00000A000000}"/>
    <dataValidation allowBlank="1" showInputMessage="1" showErrorMessage="1" prompt="Son las variables asignadas para evaluar el diseño del control del riesgo." sqref="H33 H11 H56" xr:uid="{00000000-0002-0000-0100-00000B000000}"/>
    <dataValidation allowBlank="1" showInputMessage="1" showErrorMessage="1" promptTitle="Respuesta automática." prompt="El resultado que se genera, corresponde a la probabilidad residual que se debe registrar en la columna &quot;P&quot; de la hoja 1. Mapa y plan de tratamiento." sqref="U11:U13" xr:uid="{00000000-0002-0000-0100-00000C000000}"/>
    <dataValidation allowBlank="1" showInputMessage="1" showErrorMessage="1" promptTitle="Respuesta automática." prompt="No diligenciar. RECUERDE que para las filas vacias en las columnas &quot;H&quot; y &quot;J&quot; se debe seleccionar &quot;No aplica&quot;." sqref="T12:T13 T34:T35 T57:T58" xr:uid="{00000000-0002-0000-0100-00000D000000}"/>
    <dataValidation allowBlank="1" showInputMessage="1" showErrorMessage="1" promptTitle="Respuesta automática." prompt="No diligenciar." sqref="Q12:S13 Q34:S35 Q57:S58 E13 E35 E58" xr:uid="{00000000-0002-0000-0100-00000E000000}"/>
    <dataValidation allowBlank="1" showInputMessage="1" showErrorMessage="1" promptTitle="Respuesta automática." prompt="El resultado que se genera, corresponde a la probabilidad residual en la evaluación de la segunda línea." sqref="U33:U35" xr:uid="{00000000-0002-0000-0100-00000F000000}"/>
    <dataValidation allowBlank="1" showInputMessage="1" showErrorMessage="1" promptTitle="Respuesta automática." prompt="El resultado que se genera, corresponde a la probabilidad residual en la evaluación de la tercera línea." sqref="U56:U58" xr:uid="{00000000-0002-0000-0100-000010000000}"/>
    <dataValidation allowBlank="1" showInputMessage="1" showErrorMessage="1" prompt="Relacione el código del riesgo." sqref="B11:B13 B33:B35 B56:B58" xr:uid="{00000000-0002-0000-0100-000011000000}"/>
    <dataValidation allowBlank="1" showInputMessage="1" showErrorMessage="1" prompt="Relacione el riesgo identificado y registrado en la hoja &quot;1. Mapa y plan de tratamiento&quot;." sqref="C11:C13 C33:C35 C56:C58" xr:uid="{00000000-0002-0000-0100-000012000000}"/>
    <dataValidation allowBlank="1" showInputMessage="1" showErrorMessage="1" prompt="Seleccione de la lista desplegable, la probabilidad inherente registrada en la hoja &quot;1. Mapa y plan de tratamiento&quot;, columna J." sqref="D13 D35 D58" xr:uid="{00000000-0002-0000-0100-000013000000}"/>
    <dataValidation allowBlank="1" showInputMessage="1" showErrorMessage="1" prompt="Relacione la causa del riesgo identificado en la hoja &quot;1. Mapa y plan de tratamiento&quot;. Si cuenta con mas de tres causas, copie e inserte cuantas filas adicionales requiera." sqref="F11:F13 F33:F35 F56:F58" xr:uid="{00000000-0002-0000-0100-000014000000}"/>
    <dataValidation allowBlank="1" showInputMessage="1" showErrorMessage="1" prompt="Relacione la actividad de control registrada en la hoja &quot;1. Mapa y plan de tratamiento&quot;. Si cuenta con mas de dos controles por causa, copie e inserte cuantas filas adicionales requiera." sqref="G11:G13 G33:G35 G56:G58" xr:uid="{00000000-0002-0000-0100-000015000000}"/>
    <dataValidation allowBlank="1" showInputMessage="1" showErrorMessage="1" prompt="En el formato DD/MM/AAAA, registre la fecha de diligenciamiento por parte del responsable de la evaluación en calidad de tercera línea." sqref="D54:E54" xr:uid="{40FFB4E0-4B3E-4BD5-9645-966B87BA9E76}"/>
    <dataValidation allowBlank="1" showInputMessage="1" showErrorMessage="1" prompt="En el formato DD/MM/AAAA, registre la fecha de diligenciamiento por parte del responsable de la revisión en calidad de segunda línea." sqref="D31:E31" xr:uid="{00000000-0002-0000-0100-000017000000}"/>
    <dataValidation allowBlank="1" showInputMessage="1" showErrorMessage="1" prompt="Registre nombre completo de la persona que realiza la evaluación en calidad de segunda línea (Subdirección de Diseño, Evaluación y Sistematización)." sqref="N31:R31 N54:R54" xr:uid="{00000000-0002-0000-0100-000018000000}"/>
  </dataValidations>
  <pageMargins left="0.15748031496062992" right="0.19685039370078741" top="0.39370078740157483" bottom="0.31496062992125984" header="0.31496062992125984" footer="0.23622047244094491"/>
  <pageSetup scale="33" orientation="landscape" horizontalDpi="4294967294" verticalDpi="300" r:id="rId1"/>
  <rowBreaks count="1" manualBreakCount="1">
    <brk id="26" max="16383" man="1"/>
  </rowBreaks>
  <colBreaks count="1" manualBreakCount="1">
    <brk id="22" max="1048575" man="1"/>
  </col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1A000000}">
          <x14:formula1>
            <xm:f>Criterios!$E$14:$E$15</xm:f>
          </x14:formula1>
          <xm:sqref>N14:N25 N36:N47</xm:sqref>
        </x14:dataValidation>
        <x14:dataValidation type="list" allowBlank="1" showInputMessage="1" showErrorMessage="1" xr:uid="{00000000-0002-0000-0100-00001B000000}">
          <x14:formula1>
            <xm:f>Criterios!$B$14:$B$15</xm:f>
          </x14:formula1>
          <xm:sqref>O36:O47 O14:O25</xm:sqref>
        </x14:dataValidation>
        <x14:dataValidation type="list" allowBlank="1" showInputMessage="1" showErrorMessage="1" xr:uid="{00000000-0002-0000-0100-00001C000000}">
          <x14:formula1>
            <xm:f>Criterios!$E$12:$E$13</xm:f>
          </x14:formula1>
          <xm:sqref>M14:M25 M36:M47</xm:sqref>
        </x14:dataValidation>
        <x14:dataValidation type="list" allowBlank="1" showInputMessage="1" showErrorMessage="1" xr:uid="{00000000-0002-0000-0100-00001D000000}">
          <x14:formula1>
            <xm:f>Criterios!$B$7:$B$9</xm:f>
          </x14:formula1>
          <xm:sqref>J42:J43 J14:J25 J36</xm:sqref>
        </x14:dataValidation>
        <x14:dataValidation type="list" allowBlank="1" showInputMessage="1" showErrorMessage="1" xr:uid="{00000000-0002-0000-0100-00001E000000}">
          <x14:formula1>
            <xm:f>Criterios!$B$3:$B$6</xm:f>
          </x14:formula1>
          <xm:sqref>J44:J47 H14:H25 J37:J41 H36:H47</xm:sqref>
        </x14:dataValidation>
        <x14:dataValidation type="list" allowBlank="1" showInputMessage="1" showErrorMessage="1" xr:uid="{00000000-0002-0000-0100-00001F000000}">
          <x14:formula1>
            <xm:f>Criterios!$A$20:$A$24</xm:f>
          </x14:formula1>
          <xm:sqref>D14:D25 D36:D47</xm:sqref>
        </x14:dataValidation>
        <x14:dataValidation type="list" allowBlank="1" showInputMessage="1" showErrorMessage="1" xr:uid="{00000000-0002-0000-0100-000020000000}">
          <x14:formula1>
            <xm:f>Criterios!$B$16:$B$17</xm:f>
          </x14:formula1>
          <xm:sqref>P14:P25 P36:P47</xm:sqref>
        </x14:dataValidation>
        <x14:dataValidation type="list" allowBlank="1" showInputMessage="1" showErrorMessage="1" xr:uid="{00000000-0002-0000-0100-000021000000}">
          <x14:formula1>
            <xm:f>Criterios!$B$12:$B$13</xm:f>
          </x14:formula1>
          <xm:sqref>L14:L25 L36:L47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4"/>
  <sheetViews>
    <sheetView view="pageBreakPreview" zoomScaleNormal="100" zoomScaleSheetLayoutView="100" workbookViewId="0">
      <selection sqref="A1:B4"/>
    </sheetView>
  </sheetViews>
  <sheetFormatPr baseColWidth="10" defaultColWidth="10.77734375" defaultRowHeight="13.2" x14ac:dyDescent="0.25"/>
  <cols>
    <col min="1" max="1" width="0.6640625" style="37" customWidth="1"/>
    <col min="2" max="2" width="21.44140625" customWidth="1"/>
    <col min="3" max="7" width="20.44140625" customWidth="1"/>
    <col min="8" max="8" width="2.44140625" customWidth="1"/>
    <col min="9" max="11" width="11.44140625" hidden="1" customWidth="1"/>
  </cols>
  <sheetData>
    <row r="1" spans="1:10" ht="17.25" customHeight="1" x14ac:dyDescent="0.25">
      <c r="A1" s="236"/>
      <c r="B1" s="236"/>
      <c r="C1" s="237" t="s">
        <v>139</v>
      </c>
      <c r="D1" s="238"/>
      <c r="E1" s="239"/>
      <c r="F1" s="45" t="s">
        <v>34</v>
      </c>
      <c r="G1" s="46" t="s">
        <v>132</v>
      </c>
      <c r="I1" s="9"/>
      <c r="J1" s="9"/>
    </row>
    <row r="2" spans="1:10" ht="17.25" customHeight="1" x14ac:dyDescent="0.25">
      <c r="A2" s="236"/>
      <c r="B2" s="236"/>
      <c r="C2" s="240"/>
      <c r="D2" s="241"/>
      <c r="E2" s="242"/>
      <c r="F2" s="45" t="s">
        <v>35</v>
      </c>
      <c r="G2" s="46">
        <v>4</v>
      </c>
      <c r="I2" s="9"/>
      <c r="J2" s="9"/>
    </row>
    <row r="3" spans="1:10" ht="24.75" customHeight="1" x14ac:dyDescent="0.25">
      <c r="A3" s="236"/>
      <c r="B3" s="236"/>
      <c r="C3" s="240"/>
      <c r="D3" s="241"/>
      <c r="E3" s="242"/>
      <c r="F3" s="45" t="s">
        <v>36</v>
      </c>
      <c r="G3" s="47" t="s">
        <v>205</v>
      </c>
      <c r="I3" s="9"/>
      <c r="J3" s="9"/>
    </row>
    <row r="4" spans="1:10" ht="17.25" customHeight="1" x14ac:dyDescent="0.25">
      <c r="A4" s="236"/>
      <c r="B4" s="236"/>
      <c r="C4" s="243"/>
      <c r="D4" s="244"/>
      <c r="E4" s="245"/>
      <c r="F4" s="45" t="s">
        <v>37</v>
      </c>
      <c r="G4" s="46" t="s">
        <v>199</v>
      </c>
      <c r="I4" s="9"/>
      <c r="J4" s="9"/>
    </row>
    <row r="5" spans="1:10" x14ac:dyDescent="0.25">
      <c r="B5" s="23"/>
      <c r="C5" s="23"/>
      <c r="D5" s="23"/>
      <c r="E5" s="23"/>
      <c r="F5" s="23"/>
      <c r="G5" s="92" t="s">
        <v>203</v>
      </c>
      <c r="I5" s="9"/>
      <c r="J5" s="9"/>
    </row>
    <row r="6" spans="1:10" x14ac:dyDescent="0.25">
      <c r="B6" s="41" t="s">
        <v>106</v>
      </c>
      <c r="C6" s="23"/>
      <c r="D6" s="23"/>
      <c r="E6" s="23"/>
      <c r="F6" s="23"/>
      <c r="G6" s="23"/>
      <c r="I6" s="2" t="s">
        <v>63</v>
      </c>
    </row>
    <row r="7" spans="1:10" ht="41.25" customHeight="1" x14ac:dyDescent="0.25">
      <c r="B7" s="27" t="s">
        <v>75</v>
      </c>
      <c r="C7" s="231" t="s">
        <v>81</v>
      </c>
      <c r="D7" s="231"/>
      <c r="E7" s="231"/>
      <c r="F7" s="231"/>
      <c r="G7" s="231"/>
      <c r="I7" s="21" t="s">
        <v>61</v>
      </c>
    </row>
    <row r="8" spans="1:10" ht="21" customHeight="1" x14ac:dyDescent="0.25">
      <c r="B8" s="27" t="s">
        <v>76</v>
      </c>
      <c r="C8" s="231" t="s">
        <v>82</v>
      </c>
      <c r="D8" s="231"/>
      <c r="E8" s="231"/>
      <c r="F8" s="231"/>
      <c r="G8" s="231"/>
      <c r="I8" s="21" t="s">
        <v>62</v>
      </c>
    </row>
    <row r="9" spans="1:10" ht="51.75" customHeight="1" x14ac:dyDescent="0.25">
      <c r="B9" s="27" t="s">
        <v>77</v>
      </c>
      <c r="C9" s="231" t="s">
        <v>83</v>
      </c>
      <c r="D9" s="231"/>
      <c r="E9" s="231"/>
      <c r="F9" s="231"/>
      <c r="G9" s="231"/>
      <c r="I9" s="21" t="s">
        <v>105</v>
      </c>
    </row>
    <row r="10" spans="1:10" ht="25.5" customHeight="1" x14ac:dyDescent="0.25">
      <c r="B10" s="31" t="s">
        <v>1</v>
      </c>
      <c r="C10" s="231" t="s">
        <v>12</v>
      </c>
      <c r="D10" s="231"/>
      <c r="E10" s="231"/>
      <c r="F10" s="231"/>
      <c r="G10" s="231"/>
      <c r="I10" s="2" t="s">
        <v>107</v>
      </c>
    </row>
    <row r="11" spans="1:10" ht="25.5" customHeight="1" x14ac:dyDescent="0.25">
      <c r="B11" s="27" t="s">
        <v>78</v>
      </c>
      <c r="C11" s="231" t="s">
        <v>84</v>
      </c>
      <c r="D11" s="231"/>
      <c r="E11" s="231"/>
      <c r="F11" s="231"/>
      <c r="G11" s="231"/>
      <c r="I11" t="s">
        <v>103</v>
      </c>
    </row>
    <row r="12" spans="1:10" ht="29.25" customHeight="1" x14ac:dyDescent="0.25">
      <c r="B12" s="27" t="s">
        <v>79</v>
      </c>
      <c r="C12" s="231" t="s">
        <v>85</v>
      </c>
      <c r="D12" s="231"/>
      <c r="E12" s="231"/>
      <c r="F12" s="231"/>
      <c r="G12" s="231"/>
      <c r="I12" t="s">
        <v>88</v>
      </c>
    </row>
    <row r="13" spans="1:10" ht="30" customHeight="1" x14ac:dyDescent="0.25">
      <c r="B13" s="27" t="s">
        <v>80</v>
      </c>
      <c r="C13" s="231" t="s">
        <v>86</v>
      </c>
      <c r="D13" s="231"/>
      <c r="E13" s="231"/>
      <c r="F13" s="231"/>
      <c r="G13" s="231"/>
      <c r="I13" t="s">
        <v>104</v>
      </c>
    </row>
    <row r="14" spans="1:10" ht="39.75" customHeight="1" x14ac:dyDescent="0.25">
      <c r="B14" s="27" t="s">
        <v>138</v>
      </c>
      <c r="C14" s="231" t="s">
        <v>87</v>
      </c>
      <c r="D14" s="231"/>
      <c r="E14" s="231"/>
      <c r="F14" s="231"/>
      <c r="G14" s="231"/>
    </row>
    <row r="15" spans="1:10" ht="31.5" customHeight="1" x14ac:dyDescent="0.25">
      <c r="B15" s="31" t="s">
        <v>4</v>
      </c>
      <c r="C15" s="231" t="s">
        <v>13</v>
      </c>
      <c r="D15" s="231"/>
      <c r="E15" s="231"/>
      <c r="F15" s="231"/>
      <c r="G15" s="231"/>
    </row>
    <row r="16" spans="1:10" x14ac:dyDescent="0.25">
      <c r="B16" s="4" t="s">
        <v>11</v>
      </c>
      <c r="C16" s="246" t="s">
        <v>14</v>
      </c>
      <c r="D16" s="246"/>
      <c r="E16" s="246"/>
      <c r="F16" s="246"/>
      <c r="G16" s="246"/>
    </row>
    <row r="17" spans="2:7" ht="28.5" customHeight="1" x14ac:dyDescent="0.25">
      <c r="B17" s="31" t="s">
        <v>134</v>
      </c>
      <c r="C17" s="231" t="s">
        <v>137</v>
      </c>
      <c r="D17" s="246"/>
      <c r="E17" s="246"/>
      <c r="F17" s="246"/>
      <c r="G17" s="246"/>
    </row>
    <row r="18" spans="2:7" ht="30" customHeight="1" x14ac:dyDescent="0.25">
      <c r="B18" s="31" t="s">
        <v>136</v>
      </c>
      <c r="C18" s="231" t="s">
        <v>135</v>
      </c>
      <c r="D18" s="246"/>
      <c r="E18" s="246"/>
      <c r="F18" s="246"/>
      <c r="G18" s="246"/>
    </row>
    <row r="20" spans="2:7" x14ac:dyDescent="0.25">
      <c r="B20" s="5" t="s">
        <v>44</v>
      </c>
    </row>
    <row r="21" spans="2:7" ht="29.25" customHeight="1" x14ac:dyDescent="0.25">
      <c r="B21" s="11" t="s">
        <v>45</v>
      </c>
      <c r="C21" s="12" t="s">
        <v>46</v>
      </c>
      <c r="D21" s="233" t="s">
        <v>133</v>
      </c>
      <c r="E21" s="234"/>
      <c r="F21" s="226" t="s">
        <v>94</v>
      </c>
      <c r="G21" s="227"/>
    </row>
    <row r="22" spans="2:7" ht="39.75" customHeight="1" x14ac:dyDescent="0.25">
      <c r="B22" s="26">
        <v>0.2</v>
      </c>
      <c r="C22" s="13" t="s">
        <v>69</v>
      </c>
      <c r="D22" s="232" t="s">
        <v>74</v>
      </c>
      <c r="E22" s="232"/>
      <c r="F22" s="235" t="s">
        <v>89</v>
      </c>
      <c r="G22" s="232"/>
    </row>
    <row r="23" spans="2:7" ht="39.75" customHeight="1" x14ac:dyDescent="0.25">
      <c r="B23" s="26">
        <v>0.4</v>
      </c>
      <c r="C23" s="13" t="s">
        <v>68</v>
      </c>
      <c r="D23" s="232" t="s">
        <v>73</v>
      </c>
      <c r="E23" s="232"/>
      <c r="F23" s="235" t="s">
        <v>90</v>
      </c>
      <c r="G23" s="232"/>
    </row>
    <row r="24" spans="2:7" ht="39.75" customHeight="1" x14ac:dyDescent="0.25">
      <c r="B24" s="26">
        <v>0.6</v>
      </c>
      <c r="C24" s="33" t="s">
        <v>67</v>
      </c>
      <c r="D24" s="232" t="s">
        <v>72</v>
      </c>
      <c r="E24" s="232"/>
      <c r="F24" s="235" t="s">
        <v>91</v>
      </c>
      <c r="G24" s="232"/>
    </row>
    <row r="25" spans="2:7" ht="39.75" customHeight="1" x14ac:dyDescent="0.25">
      <c r="B25" s="26">
        <v>0.8</v>
      </c>
      <c r="C25" s="13" t="s">
        <v>66</v>
      </c>
      <c r="D25" s="232" t="s">
        <v>71</v>
      </c>
      <c r="E25" s="232"/>
      <c r="F25" s="235" t="s">
        <v>92</v>
      </c>
      <c r="G25" s="232"/>
    </row>
    <row r="26" spans="2:7" ht="39.75" customHeight="1" x14ac:dyDescent="0.25">
      <c r="B26" s="26">
        <v>1</v>
      </c>
      <c r="C26" s="13" t="s">
        <v>65</v>
      </c>
      <c r="D26" s="232" t="s">
        <v>70</v>
      </c>
      <c r="E26" s="232"/>
      <c r="F26" s="235" t="s">
        <v>93</v>
      </c>
      <c r="G26" s="232"/>
    </row>
    <row r="28" spans="2:7" x14ac:dyDescent="0.25">
      <c r="B28" s="5" t="s">
        <v>47</v>
      </c>
    </row>
    <row r="29" spans="2:7" x14ac:dyDescent="0.25">
      <c r="B29" s="12" t="s">
        <v>45</v>
      </c>
      <c r="C29" s="12" t="s">
        <v>46</v>
      </c>
      <c r="D29" s="226" t="s">
        <v>96</v>
      </c>
      <c r="E29" s="227"/>
      <c r="F29" s="228" t="s">
        <v>97</v>
      </c>
      <c r="G29" s="229"/>
    </row>
    <row r="30" spans="2:7" ht="35.25" customHeight="1" x14ac:dyDescent="0.25">
      <c r="B30" s="32">
        <v>0.2</v>
      </c>
      <c r="C30" s="33" t="s">
        <v>95</v>
      </c>
      <c r="D30" s="230" t="s">
        <v>108</v>
      </c>
      <c r="E30" s="230"/>
      <c r="F30" s="225" t="s">
        <v>113</v>
      </c>
      <c r="G30" s="225"/>
    </row>
    <row r="31" spans="2:7" ht="51.75" customHeight="1" x14ac:dyDescent="0.25">
      <c r="B31" s="32">
        <v>0.4</v>
      </c>
      <c r="C31" s="13" t="s">
        <v>48</v>
      </c>
      <c r="D31" s="230" t="s">
        <v>109</v>
      </c>
      <c r="E31" s="230"/>
      <c r="F31" s="225" t="s">
        <v>110</v>
      </c>
      <c r="G31" s="225"/>
    </row>
    <row r="32" spans="2:7" ht="40.5" customHeight="1" x14ac:dyDescent="0.25">
      <c r="B32" s="32">
        <v>0.6</v>
      </c>
      <c r="C32" s="33" t="s">
        <v>0</v>
      </c>
      <c r="D32" s="230" t="s">
        <v>111</v>
      </c>
      <c r="E32" s="230"/>
      <c r="F32" s="225" t="s">
        <v>112</v>
      </c>
      <c r="G32" s="225"/>
    </row>
    <row r="33" spans="1:11" ht="40.5" customHeight="1" x14ac:dyDescent="0.25">
      <c r="B33" s="32">
        <v>0.8</v>
      </c>
      <c r="C33" s="13" t="s">
        <v>49</v>
      </c>
      <c r="D33" s="230" t="s">
        <v>114</v>
      </c>
      <c r="E33" s="230"/>
      <c r="F33" s="225" t="s">
        <v>115</v>
      </c>
      <c r="G33" s="225"/>
    </row>
    <row r="34" spans="1:11" ht="40.5" customHeight="1" x14ac:dyDescent="0.25">
      <c r="B34" s="32">
        <v>1</v>
      </c>
      <c r="C34" s="13" t="s">
        <v>50</v>
      </c>
      <c r="D34" s="230" t="s">
        <v>117</v>
      </c>
      <c r="E34" s="230"/>
      <c r="F34" s="225" t="s">
        <v>116</v>
      </c>
      <c r="G34" s="225"/>
    </row>
    <row r="36" spans="1:11" x14ac:dyDescent="0.25">
      <c r="B36" s="5" t="s">
        <v>51</v>
      </c>
    </row>
    <row r="37" spans="1:11" s="40" customFormat="1" ht="12" hidden="1" customHeight="1" x14ac:dyDescent="0.25">
      <c r="A37" s="37"/>
      <c r="B37" s="42" t="s">
        <v>131</v>
      </c>
      <c r="C37" s="43" t="s">
        <v>123</v>
      </c>
      <c r="D37" s="44" t="s">
        <v>124</v>
      </c>
      <c r="E37" s="44" t="s">
        <v>125</v>
      </c>
      <c r="F37" s="43" t="s">
        <v>126</v>
      </c>
      <c r="G37" s="44" t="s">
        <v>127</v>
      </c>
    </row>
    <row r="38" spans="1:11" s="40" customFormat="1" ht="12" hidden="1" customHeight="1" x14ac:dyDescent="0.25">
      <c r="A38" s="37"/>
      <c r="B38" s="38">
        <v>1</v>
      </c>
      <c r="C38" s="39">
        <v>2</v>
      </c>
      <c r="D38" s="39">
        <v>3</v>
      </c>
      <c r="E38" s="39">
        <v>4</v>
      </c>
      <c r="F38" s="39">
        <v>5</v>
      </c>
      <c r="G38" s="39">
        <v>6</v>
      </c>
    </row>
    <row r="39" spans="1:11" ht="24.75" customHeight="1" x14ac:dyDescent="0.25">
      <c r="A39" s="37">
        <v>1</v>
      </c>
      <c r="B39" s="31" t="s">
        <v>122</v>
      </c>
      <c r="C39" s="6" t="s">
        <v>19</v>
      </c>
      <c r="D39" s="6" t="s">
        <v>19</v>
      </c>
      <c r="E39" s="6" t="s">
        <v>19</v>
      </c>
      <c r="F39" s="6" t="s">
        <v>19</v>
      </c>
      <c r="G39" s="7" t="s">
        <v>20</v>
      </c>
      <c r="I39" s="21" t="s">
        <v>118</v>
      </c>
      <c r="J39" s="3" t="s">
        <v>123</v>
      </c>
    </row>
    <row r="40" spans="1:11" ht="24.75" customHeight="1" x14ac:dyDescent="0.25">
      <c r="A40" s="37">
        <v>2</v>
      </c>
      <c r="B40" s="31" t="s">
        <v>121</v>
      </c>
      <c r="C40" s="8" t="s">
        <v>0</v>
      </c>
      <c r="D40" s="8" t="s">
        <v>0</v>
      </c>
      <c r="E40" s="6" t="s">
        <v>19</v>
      </c>
      <c r="F40" s="6" t="s">
        <v>19</v>
      </c>
      <c r="G40" s="7" t="s">
        <v>20</v>
      </c>
      <c r="I40" s="21" t="s">
        <v>119</v>
      </c>
      <c r="J40" s="3" t="s">
        <v>124</v>
      </c>
    </row>
    <row r="41" spans="1:11" ht="24.75" customHeight="1" x14ac:dyDescent="0.25">
      <c r="A41" s="37">
        <v>3</v>
      </c>
      <c r="B41" s="31" t="s">
        <v>120</v>
      </c>
      <c r="C41" s="8" t="s">
        <v>0</v>
      </c>
      <c r="D41" s="8" t="s">
        <v>0</v>
      </c>
      <c r="E41" s="8" t="s">
        <v>0</v>
      </c>
      <c r="F41" s="6" t="s">
        <v>19</v>
      </c>
      <c r="G41" s="7" t="s">
        <v>20</v>
      </c>
      <c r="I41" s="21" t="s">
        <v>120</v>
      </c>
      <c r="J41" s="3" t="s">
        <v>125</v>
      </c>
    </row>
    <row r="42" spans="1:11" ht="24.75" customHeight="1" x14ac:dyDescent="0.25">
      <c r="A42" s="37">
        <v>4</v>
      </c>
      <c r="B42" s="31" t="s">
        <v>119</v>
      </c>
      <c r="C42" s="34" t="s">
        <v>18</v>
      </c>
      <c r="D42" s="8" t="s">
        <v>0</v>
      </c>
      <c r="E42" s="8" t="s">
        <v>0</v>
      </c>
      <c r="F42" s="6" t="s">
        <v>19</v>
      </c>
      <c r="G42" s="7" t="s">
        <v>20</v>
      </c>
      <c r="I42" s="21" t="s">
        <v>121</v>
      </c>
      <c r="J42" s="3" t="s">
        <v>126</v>
      </c>
    </row>
    <row r="43" spans="1:11" ht="24.75" customHeight="1" x14ac:dyDescent="0.25">
      <c r="A43" s="37">
        <v>5</v>
      </c>
      <c r="B43" s="31" t="s">
        <v>118</v>
      </c>
      <c r="C43" s="34" t="s">
        <v>18</v>
      </c>
      <c r="D43" s="34" t="s">
        <v>18</v>
      </c>
      <c r="E43" s="8" t="s">
        <v>0</v>
      </c>
      <c r="F43" s="6" t="s">
        <v>19</v>
      </c>
      <c r="G43" s="7" t="s">
        <v>20</v>
      </c>
      <c r="I43" s="21" t="s">
        <v>122</v>
      </c>
      <c r="J43" s="3" t="s">
        <v>127</v>
      </c>
    </row>
    <row r="44" spans="1:11" ht="26.4" x14ac:dyDescent="0.25">
      <c r="B44" s="10" t="s">
        <v>21</v>
      </c>
      <c r="C44" s="35" t="s">
        <v>123</v>
      </c>
      <c r="D44" s="31" t="s">
        <v>124</v>
      </c>
      <c r="E44" s="31" t="s">
        <v>125</v>
      </c>
      <c r="F44" s="36" t="s">
        <v>126</v>
      </c>
      <c r="G44" s="31" t="s">
        <v>127</v>
      </c>
    </row>
    <row r="47" spans="1:11" ht="39.6" x14ac:dyDescent="0.25">
      <c r="I47" s="22" t="s">
        <v>26</v>
      </c>
      <c r="J47" s="22" t="s">
        <v>32</v>
      </c>
      <c r="K47" s="22" t="s">
        <v>100</v>
      </c>
    </row>
    <row r="48" spans="1:11" x14ac:dyDescent="0.25">
      <c r="I48" s="3" t="s">
        <v>24</v>
      </c>
      <c r="J48" s="3" t="s">
        <v>2</v>
      </c>
      <c r="K48" t="s">
        <v>101</v>
      </c>
    </row>
    <row r="49" spans="9:11" x14ac:dyDescent="0.25">
      <c r="I49" s="3" t="s">
        <v>25</v>
      </c>
      <c r="J49" s="3" t="s">
        <v>3</v>
      </c>
      <c r="K49" s="21" t="s">
        <v>128</v>
      </c>
    </row>
    <row r="51" spans="9:11" x14ac:dyDescent="0.25">
      <c r="I51" s="2" t="s">
        <v>54</v>
      </c>
      <c r="J51" s="2" t="s">
        <v>55</v>
      </c>
    </row>
    <row r="52" spans="9:11" x14ac:dyDescent="0.25">
      <c r="I52" t="s">
        <v>2</v>
      </c>
      <c r="J52" t="s">
        <v>102</v>
      </c>
    </row>
    <row r="53" spans="9:11" x14ac:dyDescent="0.25">
      <c r="I53" t="s">
        <v>3</v>
      </c>
      <c r="J53" t="s">
        <v>56</v>
      </c>
    </row>
    <row r="54" spans="9:11" x14ac:dyDescent="0.25">
      <c r="J54" t="s">
        <v>57</v>
      </c>
    </row>
  </sheetData>
  <mergeCells count="38">
    <mergeCell ref="D26:E26"/>
    <mergeCell ref="F26:G26"/>
    <mergeCell ref="A1:B4"/>
    <mergeCell ref="C7:G7"/>
    <mergeCell ref="C8:G8"/>
    <mergeCell ref="C9:G9"/>
    <mergeCell ref="C10:G10"/>
    <mergeCell ref="C1:E4"/>
    <mergeCell ref="C11:G11"/>
    <mergeCell ref="C17:G17"/>
    <mergeCell ref="C18:G18"/>
    <mergeCell ref="F21:G21"/>
    <mergeCell ref="F22:G22"/>
    <mergeCell ref="C12:G12"/>
    <mergeCell ref="C16:G16"/>
    <mergeCell ref="D24:E24"/>
    <mergeCell ref="D25:E25"/>
    <mergeCell ref="D21:E21"/>
    <mergeCell ref="F24:G24"/>
    <mergeCell ref="F25:G25"/>
    <mergeCell ref="F23:G23"/>
    <mergeCell ref="C13:G13"/>
    <mergeCell ref="C14:G14"/>
    <mergeCell ref="C15:G15"/>
    <mergeCell ref="D22:E22"/>
    <mergeCell ref="D23:E23"/>
    <mergeCell ref="F33:G33"/>
    <mergeCell ref="F34:G34"/>
    <mergeCell ref="D29:E29"/>
    <mergeCell ref="F29:G29"/>
    <mergeCell ref="F30:G30"/>
    <mergeCell ref="D30:E30"/>
    <mergeCell ref="D32:E32"/>
    <mergeCell ref="D33:E33"/>
    <mergeCell ref="D34:E34"/>
    <mergeCell ref="F32:G32"/>
    <mergeCell ref="F31:G31"/>
    <mergeCell ref="D31:E31"/>
  </mergeCells>
  <conditionalFormatting sqref="E40">
    <cfRule type="iconSet" priority="1">
      <iconSet>
        <cfvo type="percent" val="0"/>
        <cfvo type="percent" val="33"/>
        <cfvo type="percent" val="67"/>
      </iconSet>
    </cfRule>
    <cfRule type="iconSet" priority="2">
      <iconSet iconSet="4RedToBlack">
        <cfvo type="percent" val="0"/>
        <cfvo type="percent" val="25"/>
        <cfvo type="percent" val="50"/>
        <cfvo type="percent" val="75"/>
      </iconSet>
    </cfRule>
    <cfRule type="containsText" dxfId="0" priority="3" operator="containsText" text="extremo">
      <formula>NOT(ISERROR(SEARCH("extremo",E40)))</formula>
    </cfRule>
  </conditionalFormatting>
  <dataValidations count="1">
    <dataValidation type="list" allowBlank="1" showInputMessage="1" showErrorMessage="1" sqref="F44 C37 C44 F37" xr:uid="{00000000-0002-0000-0200-000000000000}">
      <formula1>$J$39:$J$43</formula1>
    </dataValidation>
  </dataValidations>
  <pageMargins left="0.7" right="0.7" top="0.75" bottom="0.75" header="0.3" footer="0.3"/>
  <pageSetup scale="87" orientation="landscape" horizontalDpi="4294967294" verticalDpi="4294967294" r:id="rId1"/>
  <rowBreaks count="1" manualBreakCount="1">
    <brk id="22"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4"/>
  <sheetViews>
    <sheetView workbookViewId="0"/>
  </sheetViews>
  <sheetFormatPr baseColWidth="10" defaultColWidth="11.44140625" defaultRowHeight="14.4" x14ac:dyDescent="0.3"/>
  <cols>
    <col min="1" max="1" width="21.33203125" style="86" bestFit="1" customWidth="1"/>
    <col min="2" max="2" width="11.44140625" style="86"/>
    <col min="3" max="3" width="4.5546875" style="86" bestFit="1" customWidth="1"/>
    <col min="4" max="16384" width="11.44140625" style="86"/>
  </cols>
  <sheetData>
    <row r="2" spans="1:5" x14ac:dyDescent="0.3">
      <c r="A2" s="249" t="s">
        <v>196</v>
      </c>
      <c r="B2" s="249"/>
      <c r="C2" s="249"/>
    </row>
    <row r="3" spans="1:5" x14ac:dyDescent="0.3">
      <c r="A3" s="248" t="s">
        <v>195</v>
      </c>
      <c r="B3" s="86" t="s">
        <v>194</v>
      </c>
      <c r="C3" s="89">
        <v>0.25</v>
      </c>
    </row>
    <row r="4" spans="1:5" x14ac:dyDescent="0.3">
      <c r="A4" s="248"/>
      <c r="B4" s="86" t="s">
        <v>193</v>
      </c>
      <c r="C4" s="89">
        <v>0.15</v>
      </c>
    </row>
    <row r="5" spans="1:5" x14ac:dyDescent="0.3">
      <c r="A5" s="248"/>
      <c r="B5" s="86" t="s">
        <v>192</v>
      </c>
      <c r="C5" s="89">
        <v>0.1</v>
      </c>
    </row>
    <row r="6" spans="1:5" x14ac:dyDescent="0.3">
      <c r="A6" s="88"/>
      <c r="B6" s="86" t="s">
        <v>189</v>
      </c>
    </row>
    <row r="7" spans="1:5" x14ac:dyDescent="0.3">
      <c r="A7" s="248" t="s">
        <v>191</v>
      </c>
      <c r="B7" s="86" t="s">
        <v>190</v>
      </c>
      <c r="C7" s="89">
        <v>0.25</v>
      </c>
    </row>
    <row r="8" spans="1:5" x14ac:dyDescent="0.3">
      <c r="A8" s="248"/>
      <c r="B8" s="86" t="s">
        <v>101</v>
      </c>
      <c r="C8" s="89">
        <v>0.15</v>
      </c>
    </row>
    <row r="9" spans="1:5" x14ac:dyDescent="0.3">
      <c r="A9" s="88"/>
      <c r="B9" s="86" t="s">
        <v>189</v>
      </c>
      <c r="C9" s="89"/>
    </row>
    <row r="11" spans="1:5" x14ac:dyDescent="0.3">
      <c r="A11" s="249" t="s">
        <v>188</v>
      </c>
      <c r="B11" s="249"/>
      <c r="C11" s="249"/>
    </row>
    <row r="12" spans="1:5" x14ac:dyDescent="0.3">
      <c r="A12" s="248" t="s">
        <v>147</v>
      </c>
      <c r="B12" s="86" t="s">
        <v>187</v>
      </c>
      <c r="C12" s="89"/>
      <c r="D12" s="248" t="s">
        <v>30</v>
      </c>
      <c r="E12" s="86" t="s">
        <v>186</v>
      </c>
    </row>
    <row r="13" spans="1:5" x14ac:dyDescent="0.3">
      <c r="A13" s="248"/>
      <c r="B13" s="86" t="s">
        <v>185</v>
      </c>
      <c r="C13" s="89"/>
      <c r="D13" s="248"/>
      <c r="E13" s="86" t="s">
        <v>184</v>
      </c>
    </row>
    <row r="14" spans="1:5" x14ac:dyDescent="0.3">
      <c r="A14" s="248" t="s">
        <v>145</v>
      </c>
      <c r="B14" s="86" t="s">
        <v>183</v>
      </c>
      <c r="C14" s="89"/>
      <c r="D14" s="248" t="s">
        <v>182</v>
      </c>
      <c r="E14" s="86" t="s">
        <v>181</v>
      </c>
    </row>
    <row r="15" spans="1:5" x14ac:dyDescent="0.3">
      <c r="A15" s="248"/>
      <c r="B15" s="86" t="s">
        <v>180</v>
      </c>
      <c r="C15" s="89"/>
      <c r="D15" s="248"/>
      <c r="E15" s="86" t="s">
        <v>179</v>
      </c>
    </row>
    <row r="16" spans="1:5" x14ac:dyDescent="0.3">
      <c r="A16" s="248" t="s">
        <v>144</v>
      </c>
      <c r="B16" s="86" t="s">
        <v>178</v>
      </c>
    </row>
    <row r="17" spans="1:2" x14ac:dyDescent="0.3">
      <c r="A17" s="248"/>
      <c r="B17" s="86" t="s">
        <v>177</v>
      </c>
    </row>
    <row r="19" spans="1:2" x14ac:dyDescent="0.3">
      <c r="A19" s="247" t="s">
        <v>176</v>
      </c>
      <c r="B19" s="247"/>
    </row>
    <row r="20" spans="1:2" x14ac:dyDescent="0.3">
      <c r="A20" s="86" t="s">
        <v>69</v>
      </c>
      <c r="B20" s="87">
        <v>0.2</v>
      </c>
    </row>
    <row r="21" spans="1:2" x14ac:dyDescent="0.3">
      <c r="A21" s="86" t="s">
        <v>68</v>
      </c>
      <c r="B21" s="87">
        <v>0.4</v>
      </c>
    </row>
    <row r="22" spans="1:2" x14ac:dyDescent="0.3">
      <c r="A22" s="86" t="s">
        <v>67</v>
      </c>
      <c r="B22" s="87">
        <v>0.6</v>
      </c>
    </row>
    <row r="23" spans="1:2" x14ac:dyDescent="0.3">
      <c r="A23" s="86" t="s">
        <v>66</v>
      </c>
      <c r="B23" s="87">
        <v>0.8</v>
      </c>
    </row>
    <row r="24" spans="1:2" x14ac:dyDescent="0.3">
      <c r="A24" s="86" t="s">
        <v>65</v>
      </c>
      <c r="B24" s="87">
        <v>1</v>
      </c>
    </row>
  </sheetData>
  <mergeCells count="10">
    <mergeCell ref="D12:D13"/>
    <mergeCell ref="D14:D15"/>
    <mergeCell ref="A19:B19"/>
    <mergeCell ref="A16:A17"/>
    <mergeCell ref="A3:A5"/>
    <mergeCell ref="A7:A8"/>
    <mergeCell ref="A2:C2"/>
    <mergeCell ref="A11:C11"/>
    <mergeCell ref="A12:A13"/>
    <mergeCell ref="A14:A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1. Mapa y plan de tratamiento</vt:lpstr>
      <vt:lpstr>2. Evaluación de controles</vt:lpstr>
      <vt:lpstr>Anexos</vt:lpstr>
      <vt:lpstr>Criterios</vt:lpstr>
      <vt:lpstr>'1. Mapa y plan de tratamiento'!Área_de_impresión</vt:lpstr>
      <vt:lpstr>'2. Evaluación de controles'!Área_de_impresión</vt:lpstr>
      <vt:lpstr>Anexos!Área_de_impresión</vt:lpstr>
      <vt:lpstr>'2. Evaluación de controles'!Títulos_a_imprimir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bperez</dc:creator>
  <cp:lastModifiedBy>David Andres Moncayo Nastar</cp:lastModifiedBy>
  <cp:lastPrinted>2013-02-07T20:45:17Z</cp:lastPrinted>
  <dcterms:created xsi:type="dcterms:W3CDTF">2008-09-05T19:47:59Z</dcterms:created>
  <dcterms:modified xsi:type="dcterms:W3CDTF">2026-07-15T02:36:30Z</dcterms:modified>
</cp:coreProperties>
</file>